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folio Tracker" sheetId="1" state="visible" r:id="rId3"/>
    <sheet name="Dashboar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<sst xmlns="http://schemas.openxmlformats.org/spreadsheetml/2006/main" count="211" uniqueCount="107">
  <si>
    <t xml:space="preserve">MY ASSETZ  |  PERSONAL PORTFOLIO &amp; NET WORTH TRACKER</t>
  </si>
  <si>
    <t xml:space="preserve">Portfolio as on 29-Jul-2017  |  Values in ₹  |  Blue cells are inputs, all other figures are calculated</t>
  </si>
  <si>
    <t xml:space="preserve">Asset Head</t>
  </si>
  <si>
    <t xml:space="preserve">Asset Class</t>
  </si>
  <si>
    <t xml:space="preserve">Instrument / Description</t>
  </si>
  <si>
    <t xml:space="preserve">Purchase Date</t>
  </si>
  <si>
    <t xml:space="preserve">Purchase Value</t>
  </si>
  <si>
    <t xml:space="preserve">Current Date</t>
  </si>
  <si>
    <t xml:space="preserve">Current Value</t>
  </si>
  <si>
    <t xml:space="preserve">Gain / (Loss)</t>
  </si>
  <si>
    <t xml:space="preserve">Annualised Return</t>
  </si>
  <si>
    <t xml:space="preserve">Stated Rate p.a.
(debt instruments)</t>
  </si>
  <si>
    <t xml:space="preserve">% of Portfolio</t>
  </si>
  <si>
    <t xml:space="preserve">PHYSICAL ASSETS — SUMMARY (Note 4)</t>
  </si>
  <si>
    <t xml:space="preserve">Physical Assets</t>
  </si>
  <si>
    <t xml:space="preserve">Real Estate</t>
  </si>
  <si>
    <t xml:space="preserve">Flat / Apartment</t>
  </si>
  <si>
    <t xml:space="preserve">Category</t>
  </si>
  <si>
    <t xml:space="preserve">Wtd. Avg Return</t>
  </si>
  <si>
    <t xml:space="preserve">Total</t>
  </si>
  <si>
    <t xml:space="preserve">Precious Metals - Gold</t>
  </si>
  <si>
    <t xml:space="preserve">Gold Coins</t>
  </si>
  <si>
    <t xml:space="preserve">Precious Metals - Silver</t>
  </si>
  <si>
    <t xml:space="preserve">Precious Metals - Diamond</t>
  </si>
  <si>
    <t xml:space="preserve">Silver</t>
  </si>
  <si>
    <t xml:space="preserve">Automobile</t>
  </si>
  <si>
    <t xml:space="preserve">Physical Assets Total</t>
  </si>
  <si>
    <t xml:space="preserve">Diamond</t>
  </si>
  <si>
    <t xml:space="preserve">EQUITY — SUMMARY (Note 5)</t>
  </si>
  <si>
    <t xml:space="preserve">4 Wheeler</t>
  </si>
  <si>
    <t xml:space="preserve">Direct Equity - Indian</t>
  </si>
  <si>
    <t xml:space="preserve">Financial Assets</t>
  </si>
  <si>
    <t xml:space="preserve">Equity - Direct (Indian)</t>
  </si>
  <si>
    <t xml:space="preserve">AMRUTANJAN</t>
  </si>
  <si>
    <t xml:space="preserve">Direct Equity - Foreign</t>
  </si>
  <si>
    <t xml:space="preserve">GUJALKALI</t>
  </si>
  <si>
    <t xml:space="preserve">Partnership Investments</t>
  </si>
  <si>
    <t xml:space="preserve">M&amp;M</t>
  </si>
  <si>
    <t xml:space="preserve">PMS Investments</t>
  </si>
  <si>
    <t xml:space="preserve">Mutual Funds - Equity Oriented</t>
  </si>
  <si>
    <t xml:space="preserve">Equity - Direct (Foreign)</t>
  </si>
  <si>
    <t xml:space="preserve">P&amp;G</t>
  </si>
  <si>
    <t xml:space="preserve">Mutual Funds - Hybrid</t>
  </si>
  <si>
    <t xml:space="preserve">Overall Equity Total</t>
  </si>
  <si>
    <t xml:space="preserve">Partnership Investment</t>
  </si>
  <si>
    <t xml:space="preserve">PMS Investment</t>
  </si>
  <si>
    <t xml:space="preserve">Axis Long Term Equity Fund (G)</t>
  </si>
  <si>
    <t xml:space="preserve">Birla Sun Life Frontline Equity Fund (G)</t>
  </si>
  <si>
    <t xml:space="preserve">HDFC Growth Fund (G)</t>
  </si>
  <si>
    <t xml:space="preserve">ICICI Prudential Top 100 Fund (G)</t>
  </si>
  <si>
    <t xml:space="preserve">Reliance Banking Fund - Direct Plan (G)</t>
  </si>
  <si>
    <t xml:space="preserve">SBI Magnum Tax Gain Scheme (G)</t>
  </si>
  <si>
    <t xml:space="preserve">DSP BlackRock Balanced Fund (G)</t>
  </si>
  <si>
    <t xml:space="preserve">Escorts Balanced Fund - Direct Plan (G)</t>
  </si>
  <si>
    <t xml:space="preserve">Escorts Balanced Fund (G)</t>
  </si>
  <si>
    <t xml:space="preserve">Debt - Direct Bonds</t>
  </si>
  <si>
    <t xml:space="preserve">Other Corporate Bonds</t>
  </si>
  <si>
    <t xml:space="preserve">Debt - Fixed / Term Deposits</t>
  </si>
  <si>
    <t xml:space="preserve">Bank FD</t>
  </si>
  <si>
    <t xml:space="preserve">Corporate FD</t>
  </si>
  <si>
    <t xml:space="preserve">Debt - Recurring Deposits</t>
  </si>
  <si>
    <t xml:space="preserve">Post Office RD</t>
  </si>
  <si>
    <t xml:space="preserve">Debt - Mutual Funds</t>
  </si>
  <si>
    <t xml:space="preserve">ICICI Prudential Savings Fund - Plan A (G)</t>
  </si>
  <si>
    <t xml:space="preserve">Templeton India Corp. Bond Opportunities Fund (G)</t>
  </si>
  <si>
    <t xml:space="preserve">Debt - Money Market Funds</t>
  </si>
  <si>
    <t xml:space="preserve">Templeton India Treasury Mgmt A/c - Super Inst. (G)</t>
  </si>
  <si>
    <t xml:space="preserve">Debt - ETFs</t>
  </si>
  <si>
    <t xml:space="preserve">HDFC Gold Exchange Traded Fund</t>
  </si>
  <si>
    <t xml:space="preserve">Debt - Postal Savings</t>
  </si>
  <si>
    <t xml:space="preserve">National Savings Certificate</t>
  </si>
  <si>
    <t xml:space="preserve">Post Office Monthly Income Scheme</t>
  </si>
  <si>
    <t xml:space="preserve">Public Provident Fund</t>
  </si>
  <si>
    <t xml:space="preserve">Debt - Other Investments</t>
  </si>
  <si>
    <t xml:space="preserve">Debt Portfolio Investment</t>
  </si>
  <si>
    <t xml:space="preserve">Debt - Company Offered Benefits</t>
  </si>
  <si>
    <t xml:space="preserve">Gratuity (value as of today)</t>
  </si>
  <si>
    <t xml:space="preserve">PF Accumulation (value as of today)</t>
  </si>
  <si>
    <t xml:space="preserve">Debt - Savings Bank Accounts</t>
  </si>
  <si>
    <t xml:space="preserve">Current Account</t>
  </si>
  <si>
    <t xml:space="preserve">Savings Account</t>
  </si>
  <si>
    <t xml:space="preserve">Personal Assets</t>
  </si>
  <si>
    <t xml:space="preserve">Jewels</t>
  </si>
  <si>
    <t xml:space="preserve">Others</t>
  </si>
  <si>
    <t xml:space="preserve">Financial Assets Total</t>
  </si>
  <si>
    <t xml:space="preserve">Personal Assets Total</t>
  </si>
  <si>
    <t xml:space="preserve">ALL ASSETS — GRAND TOTAL</t>
  </si>
  <si>
    <t xml:space="preserve">PORTFOLIO SUMMARY — BY ASSET HEAD</t>
  </si>
  <si>
    <t xml:space="preserve">Purchased Value</t>
  </si>
  <si>
    <t xml:space="preserve">Weighted Avg Return</t>
  </si>
  <si>
    <t xml:space="preserve">Notes</t>
  </si>
  <si>
    <t xml:space="preserve">1. Fixed / recurring deposits with no recorded maturity value are carried at cost (current value = purchase value); their stated annual rate is shown in the 'Stated Rate p.a.' column.</t>
  </si>
  <si>
    <t xml:space="preserve">2. Returns are shown as true annualised (CAGR) percentages to 3 decimal places, weighted by each holding's current value at every subtotal.</t>
  </si>
  <si>
    <t xml:space="preserve">3. All dates are stored as real Excel dates so returns recalculate automatically if values or dates are edited.</t>
  </si>
  <si>
    <t xml:space="preserve">4. Physical Assets breakdown (Real Estate / Precious Metals / Automobile) is shown in the summary panel at columns M:O.</t>
  </si>
  <si>
    <t xml:space="preserve">5. Equity breakdown (Direct Indian / Foreign, Partnership, PMS, Equity &amp; Hybrid Mutual Funds) is shown in the summary panel at columns M:O.</t>
  </si>
  <si>
    <t xml:space="preserve">6. All totals — class, asset head and grand total — are formulas referencing the underlying rows, so the Portfolio Summary below always reconciles with the detail table above.</t>
  </si>
  <si>
    <t xml:space="preserve">7. Each asset head (Physical / Financial / Personal) has its own colour band for quick visual separation.</t>
  </si>
  <si>
    <t xml:space="preserve">8. Asset Head and Asset Class are now in their own dedicated columns, separate from the instrument name.</t>
  </si>
  <si>
    <t xml:space="preserve">MY ASSETZ  |  NET WORTH DASHBOARD</t>
  </si>
  <si>
    <t xml:space="preserve">Portfolio as on 29-Jul-2017</t>
  </si>
  <si>
    <t xml:space="preserve">Total Purchased Value</t>
  </si>
  <si>
    <t xml:space="preserve">Total Current Value</t>
  </si>
  <si>
    <t xml:space="preserve">Total Gain / (Loss)</t>
  </si>
  <si>
    <t xml:space="preserve">Portfolio Weighted Avg. Return</t>
  </si>
  <si>
    <t xml:space="preserve">ASSET ALLOCATION</t>
  </si>
  <si>
    <t xml:space="preserve">TOP ASSET CLASSES BY CURRENT VALUE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</si>
</sst>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\₹#,##0;&quot;(₹&quot;#,##0\);\-"/>
    <numFmt numFmtId="167" formatCode="0.000%;\(0.000%\);\-"/>
    <numFmt numFmtId="168" formatCode="0.00\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11"/>
      <color rgb="FF404040"/>
      <name val="Cambria"/>
      <family val="0"/>
      <charset val="1"/>
    </font>
    <font>
      <b val="true"/>
      <sz val="11"/>
      <color rgb="FF1F3B12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2"/>
      <color rgb="FF1F3B12"/>
      <name val="Cambria"/>
      <family val="0"/>
      <charset val="1"/>
    </font>
    <font>
      <sz val="11"/>
      <color rgb="FF00000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3B12"/>
        <bgColor rgb="FF404040"/>
      </patternFill>
    </fill>
    <fill>
      <patternFill patternType="solid">
        <fgColor rgb="FFA9D18E"/>
        <bgColor rgb="FF92D050"/>
      </patternFill>
    </fill>
    <fill>
      <patternFill patternType="solid">
        <fgColor rgb="FF70AD47"/>
        <bgColor rgb="FF9BBB59"/>
      </patternFill>
    </fill>
    <fill>
      <patternFill patternType="solid">
        <fgColor rgb="FFBDD7EE"/>
        <bgColor rgb="FFD9D9D9"/>
      </patternFill>
    </fill>
    <fill>
      <patternFill patternType="solid">
        <fgColor rgb="FF92D050"/>
        <bgColor rgb="FF9BBB59"/>
      </patternFill>
    </fill>
    <fill>
      <patternFill patternType="solid">
        <fgColor rgb="FFD9EAD3"/>
        <bgColor rgb="FFD9D9D9"/>
      </patternFill>
    </fill>
    <fill>
      <patternFill patternType="solid">
        <fgColor rgb="FFFCE4D6"/>
        <bgColor rgb="FFD9EAD3"/>
      </patternFill>
    </fill>
    <fill>
      <patternFill patternType="solid">
        <fgColor rgb="FF375623"/>
        <bgColor rgb="FF40404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7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7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5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8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8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BBB59"/>
      <rgbColor rgb="FF800080"/>
      <rgbColor rgb="FF008080"/>
      <rgbColor rgb="FFA9D18E"/>
      <rgbColor rgb="FF4F81BD"/>
      <rgbColor rgb="FF9999FF"/>
      <rgbColor rgb="FFC0504D"/>
      <rgbColor rgb="FFFCE4D6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D9D9D9"/>
      <rgbColor rgb="FF3366FF"/>
      <rgbColor rgb="FF33CCCC"/>
      <rgbColor rgb="FF92D050"/>
      <rgbColor rgb="FFFFCC00"/>
      <rgbColor rgb="FFFF9900"/>
      <rgbColor rgb="FFFF6600"/>
      <rgbColor rgb="FF595959"/>
      <rgbColor rgb="FFA6A6A6"/>
      <rgbColor rgb="FF003366"/>
      <rgbColor rgb="FF70AD47"/>
      <rgbColor rgb="FF375623"/>
      <rgbColor rgb="FF1F3B12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Asset Allocation by Current Value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Dashboard!B10</c:f>
              <c:strCache>
                <c:ptCount val="1"/>
                <c:pt idx="0">
                  <c:v>Current Value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Dashboard!$A$11:$A$13</c:f>
              <c:strCache>
                <c:ptCount val="3"/>
                <c:pt idx="0">
                  <c:v>Physical Assets</c:v>
                </c:pt>
                <c:pt idx="1">
                  <c:v>Financial Assets</c:v>
                </c:pt>
                <c:pt idx="2">
                  <c:v>Personal Assets</c:v>
                </c:pt>
              </c:strCache>
            </c:strRef>
          </c:cat>
          <c:val>
            <c:numRef>
              <c:f>Dashboard!$B$11:$B$13</c:f>
              <c:numCache>
                <c:formatCode>\₹#,##0;"(₹"#,##0\);\-</c:formatCode>
                <c:ptCount val="3"/>
                <c:pt idx="0">
                  <c:v>15158250</c:v>
                </c:pt>
                <c:pt idx="1">
                  <c:v>47985206</c:v>
                </c:pt>
                <c:pt idx="2">
                  <c:v>1791400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12</xdr:col>
      <xdr:colOff>147600</xdr:colOff>
      <xdr:row>17</xdr:row>
      <xdr:rowOff>183600</xdr:rowOff>
    </xdr:to>
    <xdr:graphicFrame>
      <xdr:nvGraphicFramePr>
        <xdr:cNvPr id="0" name="Chart 1"/>
        <xdr:cNvGraphicFramePr/>
      </xdr:nvGraphicFramePr>
      <xdr:xfrm>
        <a:off x="5122440" y="74304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8" min="7" style="0" width="15"/>
    <col collapsed="false" customWidth="true" hidden="false" outlineLevel="0" max="10" min="9" style="0" width="14"/>
    <col collapsed="false" customWidth="true" hidden="false" outlineLevel="0" max="11" min="11" style="0" width="12"/>
    <col collapsed="false" customWidth="true" hidden="false" outlineLevel="0" max="13" min="13" style="0" width="26"/>
    <col collapsed="false" customWidth="true" hidden="false" outlineLevel="0" max="15" min="14" style="0" width="15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M4" s="4" t="s">
        <v>13</v>
      </c>
      <c r="N4" s="4"/>
      <c r="O4" s="4"/>
    </row>
    <row r="5" customFormat="false" ht="28.35" hidden="false" customHeight="true" outlineLevel="0" collapsed="false">
      <c r="A5" s="5" t="s">
        <v>14</v>
      </c>
      <c r="B5" s="6" t="s">
        <v>15</v>
      </c>
      <c r="C5" s="7" t="s">
        <v>16</v>
      </c>
      <c r="D5" s="8" t="n">
        <v>41430</v>
      </c>
      <c r="E5" s="9" t="n">
        <v>5500000</v>
      </c>
      <c r="F5" s="8" t="n">
        <v>42945</v>
      </c>
      <c r="G5" s="9" t="n">
        <v>7500000</v>
      </c>
      <c r="H5" s="10" t="n">
        <f aca="false">G5-E5</f>
        <v>2000000</v>
      </c>
      <c r="I5" s="11" t="n">
        <f aca="false">IFERROR(IF(J5&lt;&gt;"",J5/100,IF(AND(E5&gt;0,D5&lt;&gt;"",F5&lt;&gt;"",F5&gt;D5),(G5/E5)^(365/(F5-D5))-1,0)),0)</f>
        <v>0.0775864745818429</v>
      </c>
      <c r="J5" s="12"/>
      <c r="K5" s="11" t="n">
        <f aca="false">IFERROR(G5/G71,0)</f>
        <v>0.115500371633996</v>
      </c>
      <c r="M5" s="3" t="s">
        <v>17</v>
      </c>
      <c r="N5" s="3" t="s">
        <v>8</v>
      </c>
      <c r="O5" s="3" t="s">
        <v>18</v>
      </c>
    </row>
    <row r="6" customFormat="false" ht="15" hidden="false" customHeight="false" outlineLevel="0" collapsed="false">
      <c r="A6" s="5"/>
      <c r="B6" s="6"/>
      <c r="C6" s="7" t="s">
        <v>16</v>
      </c>
      <c r="D6" s="8" t="n">
        <v>42648</v>
      </c>
      <c r="E6" s="9" t="n">
        <v>5250000</v>
      </c>
      <c r="F6" s="8" t="n">
        <v>42945</v>
      </c>
      <c r="G6" s="9" t="n">
        <v>6000000</v>
      </c>
      <c r="H6" s="10" t="n">
        <f aca="false">G6-E6</f>
        <v>750000</v>
      </c>
      <c r="I6" s="11" t="n">
        <f aca="false">IFERROR(IF(J6&lt;&gt;"",J6/100,IF(AND(E6&gt;0,D6&lt;&gt;"",F6&lt;&gt;"",F6&gt;D6),(G6/E6)^(365/(F6-D6))-1,0)),0)</f>
        <v>0.178337134697804</v>
      </c>
      <c r="J6" s="12"/>
      <c r="K6" s="11" t="n">
        <f aca="false">IFERROR(G6/G71,0)</f>
        <v>0.0924002973071966</v>
      </c>
      <c r="M6" s="7" t="s">
        <v>15</v>
      </c>
      <c r="N6" s="10" t="n">
        <f aca="false">G7</f>
        <v>13500000</v>
      </c>
      <c r="O6" s="11" t="n">
        <f aca="false">I7</f>
        <v>0.122364545744492</v>
      </c>
    </row>
    <row r="7" customFormat="false" ht="15" hidden="false" customHeight="false" outlineLevel="0" collapsed="false">
      <c r="A7" s="5"/>
      <c r="B7" s="13" t="s">
        <v>15</v>
      </c>
      <c r="C7" s="13" t="s">
        <v>19</v>
      </c>
      <c r="D7" s="14"/>
      <c r="E7" s="15" t="n">
        <f aca="false">SUM(E5:E6)</f>
        <v>10750000</v>
      </c>
      <c r="F7" s="16"/>
      <c r="G7" s="15" t="n">
        <f aca="false">SUM(G5:G6)</f>
        <v>13500000</v>
      </c>
      <c r="H7" s="15" t="n">
        <f aca="false">G7-E7</f>
        <v>2750000</v>
      </c>
      <c r="I7" s="17" t="n">
        <f aca="false">IFERROR(SUMPRODUCT(G5:G6,I5:I6)/G7,0)</f>
        <v>0.122364545744492</v>
      </c>
      <c r="J7" s="16"/>
      <c r="K7" s="17" t="n">
        <f aca="false">IFERROR(G7/G71,0)</f>
        <v>0.207900668941192</v>
      </c>
      <c r="M7" s="7" t="s">
        <v>20</v>
      </c>
      <c r="N7" s="10" t="n">
        <f aca="false">G9</f>
        <v>331380</v>
      </c>
      <c r="O7" s="11" t="n">
        <f aca="false">I9</f>
        <v>0.100695082784162</v>
      </c>
    </row>
    <row r="8" customFormat="false" ht="15" hidden="false" customHeight="false" outlineLevel="0" collapsed="false">
      <c r="A8" s="5"/>
      <c r="B8" s="6" t="s">
        <v>20</v>
      </c>
      <c r="C8" s="7" t="s">
        <v>21</v>
      </c>
      <c r="D8" s="8" t="n">
        <v>40308</v>
      </c>
      <c r="E8" s="9" t="n">
        <v>165690</v>
      </c>
      <c r="F8" s="8" t="n">
        <v>42945</v>
      </c>
      <c r="G8" s="9" t="n">
        <v>331380</v>
      </c>
      <c r="H8" s="10" t="n">
        <f aca="false">G8-E8</f>
        <v>165690</v>
      </c>
      <c r="I8" s="11" t="n">
        <f aca="false">IFERROR(IF(J8&lt;&gt;"",J8/100,IF(AND(E8&gt;0,D8&lt;&gt;"",F8&lt;&gt;"",F8&gt;D8),(G8/E8)^(365/(F8-D8))-1,0)),0)</f>
        <v>0.100695082784162</v>
      </c>
      <c r="J8" s="12"/>
      <c r="K8" s="11" t="n">
        <f aca="false">IFERROR(G8/G71,0)</f>
        <v>0.00510326842027647</v>
      </c>
      <c r="M8" s="7" t="s">
        <v>22</v>
      </c>
      <c r="N8" s="10" t="n">
        <f aca="false">G11</f>
        <v>51870</v>
      </c>
      <c r="O8" s="11" t="n">
        <f aca="false">I11</f>
        <v>0.0677673395295864</v>
      </c>
    </row>
    <row r="9" customFormat="false" ht="15" hidden="false" customHeight="false" outlineLevel="0" collapsed="false">
      <c r="A9" s="5"/>
      <c r="B9" s="13" t="s">
        <v>20</v>
      </c>
      <c r="C9" s="13" t="s">
        <v>19</v>
      </c>
      <c r="D9" s="14"/>
      <c r="E9" s="15" t="n">
        <f aca="false">SUM(E8:E8)</f>
        <v>165690</v>
      </c>
      <c r="F9" s="16"/>
      <c r="G9" s="15" t="n">
        <f aca="false">SUM(G8:G8)</f>
        <v>331380</v>
      </c>
      <c r="H9" s="15" t="n">
        <f aca="false">G9-E9</f>
        <v>165690</v>
      </c>
      <c r="I9" s="17" t="n">
        <f aca="false">IFERROR(SUMPRODUCT(G8:G8,I8:I8)/G9,0)</f>
        <v>0.100695082784162</v>
      </c>
      <c r="J9" s="16"/>
      <c r="K9" s="17" t="n">
        <f aca="false">IFERROR(G9/G71,0)</f>
        <v>0.00510326842027647</v>
      </c>
      <c r="M9" s="7" t="s">
        <v>23</v>
      </c>
      <c r="N9" s="10" t="n">
        <f aca="false">G13</f>
        <v>680000</v>
      </c>
      <c r="O9" s="11" t="n">
        <f aca="false">I13</f>
        <v>0.086275686477076</v>
      </c>
    </row>
    <row r="10" customFormat="false" ht="15" hidden="false" customHeight="false" outlineLevel="0" collapsed="false">
      <c r="A10" s="5"/>
      <c r="B10" s="6" t="s">
        <v>22</v>
      </c>
      <c r="C10" s="7" t="s">
        <v>24</v>
      </c>
      <c r="D10" s="8" t="n">
        <v>41072</v>
      </c>
      <c r="E10" s="9" t="n">
        <v>37050</v>
      </c>
      <c r="F10" s="8" t="n">
        <v>42945</v>
      </c>
      <c r="G10" s="9" t="n">
        <v>51870</v>
      </c>
      <c r="H10" s="10" t="n">
        <f aca="false">G10-E10</f>
        <v>14820</v>
      </c>
      <c r="I10" s="11" t="n">
        <f aca="false">IFERROR(IF(J10&lt;&gt;"",J10/100,IF(AND(E10&gt;0,D10&lt;&gt;"",F10&lt;&gt;"",F10&gt;D10),(G10/E10)^(365/(F10-D10))-1,0)),0)</f>
        <v>0.0677673395295864</v>
      </c>
      <c r="J10" s="12"/>
      <c r="K10" s="11" t="n">
        <f aca="false">IFERROR(G10/G71,0)</f>
        <v>0.000798800570220715</v>
      </c>
      <c r="M10" s="7" t="s">
        <v>25</v>
      </c>
      <c r="N10" s="10" t="n">
        <f aca="false">G15</f>
        <v>595000</v>
      </c>
      <c r="O10" s="11" t="n">
        <f aca="false">I15</f>
        <v>-0.0229299689054144</v>
      </c>
    </row>
    <row r="11" customFormat="false" ht="15" hidden="false" customHeight="false" outlineLevel="0" collapsed="false">
      <c r="A11" s="5"/>
      <c r="B11" s="13" t="s">
        <v>22</v>
      </c>
      <c r="C11" s="13" t="s">
        <v>19</v>
      </c>
      <c r="D11" s="14"/>
      <c r="E11" s="15" t="n">
        <f aca="false">SUM(E10:E10)</f>
        <v>37050</v>
      </c>
      <c r="F11" s="16"/>
      <c r="G11" s="15" t="n">
        <f aca="false">SUM(G10:G10)</f>
        <v>51870</v>
      </c>
      <c r="H11" s="15" t="n">
        <f aca="false">G11-E11</f>
        <v>14820</v>
      </c>
      <c r="I11" s="17" t="n">
        <f aca="false">IFERROR(SUMPRODUCT(G10:G10,I10:I10)/G11,0)</f>
        <v>0.0677673395295864</v>
      </c>
      <c r="J11" s="16"/>
      <c r="K11" s="17" t="n">
        <f aca="false">IFERROR(G11/G71,0)</f>
        <v>0.000798800570220715</v>
      </c>
      <c r="M11" s="13" t="s">
        <v>26</v>
      </c>
      <c r="N11" s="15" t="n">
        <f aca="false">SUM(N6:N10)</f>
        <v>15158250</v>
      </c>
      <c r="O11" s="17" t="n">
        <f aca="false">IFERROR(SUMPRODUCT(N6:N10,O6:O10)/N11,0)</f>
        <v>0.11438186672543</v>
      </c>
    </row>
    <row r="12" customFormat="false" ht="15" hidden="false" customHeight="false" outlineLevel="0" collapsed="false">
      <c r="A12" s="5"/>
      <c r="B12" s="6" t="s">
        <v>23</v>
      </c>
      <c r="C12" s="7" t="s">
        <v>27</v>
      </c>
      <c r="D12" s="8" t="n">
        <v>41804</v>
      </c>
      <c r="E12" s="9" t="n">
        <v>525000</v>
      </c>
      <c r="F12" s="8" t="n">
        <v>42945</v>
      </c>
      <c r="G12" s="9" t="n">
        <v>680000</v>
      </c>
      <c r="H12" s="10" t="n">
        <f aca="false">G12-E12</f>
        <v>155000</v>
      </c>
      <c r="I12" s="11" t="n">
        <f aca="false">IFERROR(IF(J12&lt;&gt;"",J12/100,IF(AND(E12&gt;0,D12&lt;&gt;"",F12&lt;&gt;"",F12&gt;D12),(G12/E12)^(365/(F12-D12))-1,0)),0)</f>
        <v>0.086275686477076</v>
      </c>
      <c r="J12" s="12"/>
      <c r="K12" s="11" t="n">
        <f aca="false">IFERROR(G12/G71,0)</f>
        <v>0.0104720336948156</v>
      </c>
    </row>
    <row r="13" customFormat="false" ht="16.15" hidden="false" customHeight="true" outlineLevel="0" collapsed="false">
      <c r="A13" s="5"/>
      <c r="B13" s="13" t="s">
        <v>23</v>
      </c>
      <c r="C13" s="13" t="s">
        <v>19</v>
      </c>
      <c r="D13" s="14"/>
      <c r="E13" s="15" t="n">
        <f aca="false">SUM(E12:E12)</f>
        <v>525000</v>
      </c>
      <c r="F13" s="16"/>
      <c r="G13" s="15" t="n">
        <f aca="false">SUM(G12:G12)</f>
        <v>680000</v>
      </c>
      <c r="H13" s="15" t="n">
        <f aca="false">G13-E13</f>
        <v>155000</v>
      </c>
      <c r="I13" s="17" t="n">
        <f aca="false">IFERROR(SUMPRODUCT(G12:G12,I12:I12)/G13,0)</f>
        <v>0.086275686477076</v>
      </c>
      <c r="J13" s="16"/>
      <c r="K13" s="17" t="n">
        <f aca="false">IFERROR(G13/G71,0)</f>
        <v>0.0104720336948156</v>
      </c>
      <c r="M13" s="4" t="s">
        <v>28</v>
      </c>
      <c r="N13" s="4"/>
      <c r="O13" s="4"/>
    </row>
    <row r="14" customFormat="false" ht="28.35" hidden="false" customHeight="false" outlineLevel="0" collapsed="false">
      <c r="A14" s="5"/>
      <c r="B14" s="6" t="s">
        <v>25</v>
      </c>
      <c r="C14" s="7" t="s">
        <v>29</v>
      </c>
      <c r="D14" s="8" t="n">
        <v>42171</v>
      </c>
      <c r="E14" s="9" t="n">
        <v>625000</v>
      </c>
      <c r="F14" s="8" t="n">
        <v>42945</v>
      </c>
      <c r="G14" s="9" t="n">
        <v>595000</v>
      </c>
      <c r="H14" s="10" t="n">
        <f aca="false">G14-E14</f>
        <v>-30000</v>
      </c>
      <c r="I14" s="11" t="n">
        <f aca="false">IFERROR(IF(J14&lt;&gt;"",J14/100,IF(AND(E14&gt;0,D14&lt;&gt;"",F14&lt;&gt;"",F14&gt;D14),(G14/E14)^(365/(F14-D14))-1,0)),0)</f>
        <v>-0.0229299689054144</v>
      </c>
      <c r="J14" s="12"/>
      <c r="K14" s="11" t="n">
        <f aca="false">IFERROR(G14/G71,0)</f>
        <v>0.00916302948296367</v>
      </c>
      <c r="M14" s="3" t="s">
        <v>17</v>
      </c>
      <c r="N14" s="3" t="s">
        <v>8</v>
      </c>
      <c r="O14" s="3" t="s">
        <v>18</v>
      </c>
    </row>
    <row r="15" customFormat="false" ht="15" hidden="false" customHeight="false" outlineLevel="0" collapsed="false">
      <c r="A15" s="5"/>
      <c r="B15" s="13" t="s">
        <v>25</v>
      </c>
      <c r="C15" s="13" t="s">
        <v>19</v>
      </c>
      <c r="D15" s="14"/>
      <c r="E15" s="15" t="n">
        <f aca="false">SUM(E14:E14)</f>
        <v>625000</v>
      </c>
      <c r="F15" s="16"/>
      <c r="G15" s="15" t="n">
        <f aca="false">SUM(G14:G14)</f>
        <v>595000</v>
      </c>
      <c r="H15" s="15" t="n">
        <f aca="false">G15-E15</f>
        <v>-30000</v>
      </c>
      <c r="I15" s="17" t="n">
        <f aca="false">IFERROR(SUMPRODUCT(G14:G14,I14:I14)/G15,0)</f>
        <v>-0.0229299689054144</v>
      </c>
      <c r="J15" s="16"/>
      <c r="K15" s="17" t="n">
        <f aca="false">IFERROR(G15/G71,0)</f>
        <v>0.00916302948296367</v>
      </c>
      <c r="M15" s="7" t="s">
        <v>30</v>
      </c>
      <c r="N15" s="10" t="n">
        <f aca="false">G19</f>
        <v>1849375</v>
      </c>
      <c r="O15" s="11" t="n">
        <f aca="false">I19</f>
        <v>0.0821205439447573</v>
      </c>
    </row>
    <row r="16" customFormat="false" ht="15" hidden="false" customHeight="true" outlineLevel="0" collapsed="false">
      <c r="A16" s="18" t="s">
        <v>31</v>
      </c>
      <c r="B16" s="6" t="s">
        <v>32</v>
      </c>
      <c r="C16" s="7" t="s">
        <v>33</v>
      </c>
      <c r="D16" s="8" t="n">
        <v>40212</v>
      </c>
      <c r="E16" s="9" t="n">
        <v>7750</v>
      </c>
      <c r="F16" s="8" t="n">
        <v>42945</v>
      </c>
      <c r="G16" s="9" t="n">
        <v>56250</v>
      </c>
      <c r="H16" s="10" t="n">
        <f aca="false">G16-E16</f>
        <v>48500</v>
      </c>
      <c r="I16" s="11" t="n">
        <f aca="false">IFERROR(IF(J16&lt;&gt;"",J16/100,IF(AND(E16&gt;0,D16&lt;&gt;"",F16&lt;&gt;"",F16&gt;D16),(G16/E16)^(365/(F16-D16))-1,0)),0)</f>
        <v>0.303062040746104</v>
      </c>
      <c r="J16" s="12"/>
      <c r="K16" s="11" t="n">
        <f aca="false">IFERROR(G16/G71,0)</f>
        <v>0.000866252787254968</v>
      </c>
      <c r="M16" s="7" t="s">
        <v>34</v>
      </c>
      <c r="N16" s="10" t="n">
        <f aca="false">G21</f>
        <v>25993500</v>
      </c>
      <c r="O16" s="11" t="n">
        <f aca="false">I21</f>
        <v>0.115518840453195</v>
      </c>
    </row>
    <row r="17" customFormat="false" ht="15" hidden="false" customHeight="false" outlineLevel="0" collapsed="false">
      <c r="A17" s="18"/>
      <c r="B17" s="18"/>
      <c r="C17" s="7" t="s">
        <v>35</v>
      </c>
      <c r="D17" s="8" t="n">
        <v>38547</v>
      </c>
      <c r="E17" s="9" t="n">
        <v>188750</v>
      </c>
      <c r="F17" s="8" t="n">
        <v>42945</v>
      </c>
      <c r="G17" s="9" t="n">
        <v>423750</v>
      </c>
      <c r="H17" s="10" t="n">
        <f aca="false">G17-E17</f>
        <v>235000</v>
      </c>
      <c r="I17" s="11" t="n">
        <f aca="false">IFERROR(IF(J17&lt;&gt;"",J17/100,IF(AND(E17&gt;0,D17&lt;&gt;"",F17&lt;&gt;"",F17&gt;D17),(G17/E17)^(365/(F17-D17))-1,0)),0)</f>
        <v>0.0694211602993708</v>
      </c>
      <c r="J17" s="12"/>
      <c r="K17" s="11" t="n">
        <f aca="false">IFERROR(G17/G71,0)</f>
        <v>0.00652577099732076</v>
      </c>
      <c r="M17" s="7" t="s">
        <v>36</v>
      </c>
      <c r="N17" s="10" t="n">
        <f aca="false">G23</f>
        <v>1500000</v>
      </c>
      <c r="O17" s="11" t="n">
        <f aca="false">I23</f>
        <v>0.0720568670036723</v>
      </c>
    </row>
    <row r="18" customFormat="false" ht="15" hidden="false" customHeight="false" outlineLevel="0" collapsed="false">
      <c r="A18" s="18"/>
      <c r="B18" s="6"/>
      <c r="C18" s="7" t="s">
        <v>37</v>
      </c>
      <c r="D18" s="8" t="n">
        <v>36964</v>
      </c>
      <c r="E18" s="9" t="n">
        <v>406250</v>
      </c>
      <c r="F18" s="8" t="n">
        <v>42945</v>
      </c>
      <c r="G18" s="9" t="n">
        <v>1369375</v>
      </c>
      <c r="H18" s="10" t="n">
        <f aca="false">G18-E18</f>
        <v>963125</v>
      </c>
      <c r="I18" s="11" t="n">
        <f aca="false">IFERROR(IF(J18&lt;&gt;"",J18/100,IF(AND(E18&gt;0,D18&lt;&gt;"",F18&lt;&gt;"",F18&gt;D18),(G18/E18)^(365/(F18-D18))-1,0)),0)</f>
        <v>0.0769746961124664</v>
      </c>
      <c r="J18" s="12"/>
      <c r="K18" s="11" t="n">
        <f aca="false">IFERROR(G18/G71,0)</f>
        <v>0.0210884428541737</v>
      </c>
      <c r="M18" s="7" t="s">
        <v>38</v>
      </c>
      <c r="N18" s="10" t="n">
        <f aca="false">G25</f>
        <v>3900000</v>
      </c>
      <c r="O18" s="11" t="n">
        <f aca="false">I25</f>
        <v>0.0889373040070143</v>
      </c>
    </row>
    <row r="19" customFormat="false" ht="28.35" hidden="false" customHeight="false" outlineLevel="0" collapsed="false">
      <c r="A19" s="18"/>
      <c r="B19" s="13" t="s">
        <v>32</v>
      </c>
      <c r="C19" s="13" t="s">
        <v>19</v>
      </c>
      <c r="D19" s="14"/>
      <c r="E19" s="15" t="n">
        <f aca="false">SUM(E16:E18)</f>
        <v>602750</v>
      </c>
      <c r="F19" s="16"/>
      <c r="G19" s="15" t="n">
        <f aca="false">SUM(G16:G18)</f>
        <v>1849375</v>
      </c>
      <c r="H19" s="15" t="n">
        <f aca="false">G19-E19</f>
        <v>1246625</v>
      </c>
      <c r="I19" s="17" t="n">
        <f aca="false">IFERROR(SUMPRODUCT(G16:G18,I16:I18)/G19,0)</f>
        <v>0.0821205439447573</v>
      </c>
      <c r="J19" s="16"/>
      <c r="K19" s="17" t="n">
        <f aca="false">IFERROR(G19/G71,0)</f>
        <v>0.0284804666387495</v>
      </c>
      <c r="M19" s="7" t="s">
        <v>39</v>
      </c>
      <c r="N19" s="10" t="n">
        <f aca="false">G32</f>
        <v>3870085</v>
      </c>
      <c r="O19" s="11" t="n">
        <f aca="false">I32</f>
        <v>0.186527586781232</v>
      </c>
    </row>
    <row r="20" customFormat="false" ht="15" hidden="false" customHeight="false" outlineLevel="0" collapsed="false">
      <c r="A20" s="18"/>
      <c r="B20" s="6" t="s">
        <v>40</v>
      </c>
      <c r="C20" s="7" t="s">
        <v>41</v>
      </c>
      <c r="D20" s="8" t="n">
        <v>40547</v>
      </c>
      <c r="E20" s="9" t="n">
        <v>12675000</v>
      </c>
      <c r="F20" s="8" t="n">
        <v>42945</v>
      </c>
      <c r="G20" s="9" t="n">
        <v>25993500</v>
      </c>
      <c r="H20" s="10" t="n">
        <f aca="false">G20-E20</f>
        <v>13318500</v>
      </c>
      <c r="I20" s="11" t="n">
        <f aca="false">IFERROR(IF(J20&lt;&gt;"",J20/100,IF(AND(E20&gt;0,D20&lt;&gt;"",F20&lt;&gt;"",F20&gt;D20),(G20/E20)^(365/(F20-D20))-1,0)),0)</f>
        <v>0.115518840453195</v>
      </c>
      <c r="J20" s="12"/>
      <c r="K20" s="11" t="n">
        <f aca="false">IFERROR(G20/G71,0)</f>
        <v>0.400301188009103</v>
      </c>
      <c r="M20" s="7" t="s">
        <v>42</v>
      </c>
      <c r="N20" s="10" t="n">
        <f aca="false">G36</f>
        <v>1108000</v>
      </c>
      <c r="O20" s="11" t="n">
        <f aca="false">I36</f>
        <v>0.183008690059974</v>
      </c>
    </row>
    <row r="21" customFormat="false" ht="15" hidden="false" customHeight="false" outlineLevel="0" collapsed="false">
      <c r="A21" s="18"/>
      <c r="B21" s="13" t="s">
        <v>40</v>
      </c>
      <c r="C21" s="13" t="s">
        <v>19</v>
      </c>
      <c r="D21" s="14"/>
      <c r="E21" s="15" t="n">
        <f aca="false">SUM(E20:E20)</f>
        <v>12675000</v>
      </c>
      <c r="F21" s="16"/>
      <c r="G21" s="15" t="n">
        <f aca="false">SUM(G20:G20)</f>
        <v>25993500</v>
      </c>
      <c r="H21" s="15" t="n">
        <f aca="false">G21-E21</f>
        <v>13318500</v>
      </c>
      <c r="I21" s="17" t="n">
        <f aca="false">IFERROR(SUMPRODUCT(G20:G20,I20:I20)/G21,0)</f>
        <v>0.115518840453195</v>
      </c>
      <c r="J21" s="16"/>
      <c r="K21" s="17" t="n">
        <f aca="false">IFERROR(G21/G71,0)</f>
        <v>0.400301188009103</v>
      </c>
      <c r="M21" s="13" t="s">
        <v>43</v>
      </c>
      <c r="N21" s="15" t="n">
        <f aca="false">SUM(N15:N20)</f>
        <v>38220960</v>
      </c>
      <c r="O21" s="17" t="n">
        <f aca="false">IFERROR(SUMPRODUCT(N15:N20,O15:O20)/N21,0)</f>
        <v>0.118631313569453</v>
      </c>
    </row>
    <row r="22" customFormat="false" ht="15" hidden="false" customHeight="false" outlineLevel="0" collapsed="false">
      <c r="A22" s="18"/>
      <c r="B22" s="6" t="s">
        <v>36</v>
      </c>
      <c r="C22" s="7" t="s">
        <v>44</v>
      </c>
      <c r="D22" s="8" t="n">
        <v>40818</v>
      </c>
      <c r="E22" s="9" t="n">
        <v>1000000</v>
      </c>
      <c r="F22" s="8" t="n">
        <v>42945</v>
      </c>
      <c r="G22" s="9" t="n">
        <v>1500000</v>
      </c>
      <c r="H22" s="10" t="n">
        <f aca="false">G22-E22</f>
        <v>500000</v>
      </c>
      <c r="I22" s="11" t="n">
        <f aca="false">IFERROR(IF(J22&lt;&gt;"",J22/100,IF(AND(E22&gt;0,D22&lt;&gt;"",F22&lt;&gt;"",F22&gt;D22),(G22/E22)^(365/(F22-D22))-1,0)),0)</f>
        <v>0.0720568670036723</v>
      </c>
      <c r="J22" s="12"/>
      <c r="K22" s="11" t="n">
        <f aca="false">IFERROR(G22/G71,0)</f>
        <v>0.0231000743267992</v>
      </c>
    </row>
    <row r="23" customFormat="false" ht="15" hidden="false" customHeight="false" outlineLevel="0" collapsed="false">
      <c r="A23" s="18"/>
      <c r="B23" s="13" t="s">
        <v>36</v>
      </c>
      <c r="C23" s="13" t="s">
        <v>19</v>
      </c>
      <c r="D23" s="14"/>
      <c r="E23" s="15" t="n">
        <f aca="false">SUM(E22:E22)</f>
        <v>1000000</v>
      </c>
      <c r="F23" s="16"/>
      <c r="G23" s="15" t="n">
        <f aca="false">SUM(G22:G22)</f>
        <v>1500000</v>
      </c>
      <c r="H23" s="15" t="n">
        <f aca="false">G23-E23</f>
        <v>500000</v>
      </c>
      <c r="I23" s="17" t="n">
        <f aca="false">IFERROR(SUMPRODUCT(G22:G22,I22:I22)/G23,0)</f>
        <v>0.0720568670036723</v>
      </c>
      <c r="J23" s="16"/>
      <c r="K23" s="17" t="n">
        <f aca="false">IFERROR(G23/G71,0)</f>
        <v>0.0231000743267992</v>
      </c>
    </row>
    <row r="24" customFormat="false" ht="15" hidden="false" customHeight="false" outlineLevel="0" collapsed="false">
      <c r="A24" s="18"/>
      <c r="B24" s="6" t="s">
        <v>38</v>
      </c>
      <c r="C24" s="7" t="s">
        <v>45</v>
      </c>
      <c r="D24" s="8" t="n">
        <v>41040</v>
      </c>
      <c r="E24" s="9" t="n">
        <v>2500000</v>
      </c>
      <c r="F24" s="8" t="n">
        <v>42945</v>
      </c>
      <c r="G24" s="9" t="n">
        <v>3900000</v>
      </c>
      <c r="H24" s="10" t="n">
        <f aca="false">G24-E24</f>
        <v>1400000</v>
      </c>
      <c r="I24" s="11" t="n">
        <f aca="false">IFERROR(IF(J24&lt;&gt;"",J24/100,IF(AND(E24&gt;0,D24&lt;&gt;"",F24&lt;&gt;"",F24&gt;D24),(G24/E24)^(365/(F24-D24))-1,0)),0)</f>
        <v>0.0889373040070143</v>
      </c>
      <c r="J24" s="12"/>
      <c r="K24" s="11" t="n">
        <f aca="false">IFERROR(G24/G71,0)</f>
        <v>0.0600601932496778</v>
      </c>
    </row>
    <row r="25" customFormat="false" ht="15" hidden="false" customHeight="false" outlineLevel="0" collapsed="false">
      <c r="A25" s="18"/>
      <c r="B25" s="13" t="s">
        <v>38</v>
      </c>
      <c r="C25" s="13" t="s">
        <v>19</v>
      </c>
      <c r="D25" s="14"/>
      <c r="E25" s="15" t="n">
        <f aca="false">SUM(E24:E24)</f>
        <v>2500000</v>
      </c>
      <c r="F25" s="16"/>
      <c r="G25" s="15" t="n">
        <f aca="false">SUM(G24:G24)</f>
        <v>3900000</v>
      </c>
      <c r="H25" s="15" t="n">
        <f aca="false">G25-E25</f>
        <v>1400000</v>
      </c>
      <c r="I25" s="17" t="n">
        <f aca="false">IFERROR(SUMPRODUCT(G24:G24,I24:I24)/G25,0)</f>
        <v>0.0889373040070143</v>
      </c>
      <c r="J25" s="16"/>
      <c r="K25" s="17" t="n">
        <f aca="false">IFERROR(G25/G71,0)</f>
        <v>0.0600601932496778</v>
      </c>
    </row>
    <row r="26" customFormat="false" ht="15" hidden="false" customHeight="true" outlineLevel="0" collapsed="false">
      <c r="A26" s="18"/>
      <c r="B26" s="6" t="s">
        <v>39</v>
      </c>
      <c r="C26" s="7" t="s">
        <v>46</v>
      </c>
      <c r="D26" s="8" t="n">
        <v>40999</v>
      </c>
      <c r="E26" s="9" t="n">
        <v>12250</v>
      </c>
      <c r="F26" s="8" t="n">
        <v>42945</v>
      </c>
      <c r="G26" s="9" t="n">
        <v>36900</v>
      </c>
      <c r="H26" s="10" t="n">
        <f aca="false">G26-E26</f>
        <v>24650</v>
      </c>
      <c r="I26" s="11" t="n">
        <f aca="false">IFERROR(IF(J26&lt;&gt;"",J26/100,IF(AND(E26&gt;0,D26&lt;&gt;"",F26&lt;&gt;"",F26&gt;D26),(G26/E26)^(365/(F26-D26))-1,0)),0)</f>
        <v>0.229766584778897</v>
      </c>
      <c r="J26" s="12"/>
      <c r="K26" s="11" t="n">
        <f aca="false">IFERROR(G26/G71,0)</f>
        <v>0.000568261828439259</v>
      </c>
    </row>
    <row r="27" customFormat="false" ht="15" hidden="false" customHeight="false" outlineLevel="0" collapsed="false">
      <c r="A27" s="18"/>
      <c r="B27" s="18"/>
      <c r="C27" s="7" t="s">
        <v>47</v>
      </c>
      <c r="D27" s="8" t="n">
        <v>40248</v>
      </c>
      <c r="E27" s="9" t="n">
        <v>120250</v>
      </c>
      <c r="F27" s="8" t="n">
        <v>42945</v>
      </c>
      <c r="G27" s="9" t="n">
        <v>515125</v>
      </c>
      <c r="H27" s="10" t="n">
        <f aca="false">G27-E27</f>
        <v>394875</v>
      </c>
      <c r="I27" s="11" t="n">
        <f aca="false">IFERROR(IF(J27&lt;&gt;"",J27/100,IF(AND(E27&gt;0,D27&lt;&gt;"",F27&lt;&gt;"",F27&gt;D27),(G27/E27)^(365/(F27-D27))-1,0)),0)</f>
        <v>0.217611477020673</v>
      </c>
      <c r="J27" s="12"/>
      <c r="K27" s="11" t="n">
        <f aca="false">IFERROR(G27/G71,0)</f>
        <v>0.00793295052506161</v>
      </c>
    </row>
    <row r="28" customFormat="false" ht="15" hidden="false" customHeight="false" outlineLevel="0" collapsed="false">
      <c r="A28" s="18"/>
      <c r="B28" s="18"/>
      <c r="C28" s="7" t="s">
        <v>48</v>
      </c>
      <c r="D28" s="8" t="n">
        <v>40485</v>
      </c>
      <c r="E28" s="9" t="n">
        <v>357500</v>
      </c>
      <c r="F28" s="8" t="n">
        <v>42945</v>
      </c>
      <c r="G28" s="9" t="n">
        <v>1076250</v>
      </c>
      <c r="H28" s="10" t="n">
        <f aca="false">G28-E28</f>
        <v>718750</v>
      </c>
      <c r="I28" s="11" t="n">
        <f aca="false">IFERROR(IF(J28&lt;&gt;"",J28/100,IF(AND(E28&gt;0,D28&lt;&gt;"",F28&lt;&gt;"",F28&gt;D28),(G28/E28)^(365/(F28-D28))-1,0)),0)</f>
        <v>0.177652873246657</v>
      </c>
      <c r="J28" s="12"/>
      <c r="K28" s="11" t="n">
        <f aca="false">IFERROR(G28/G71,0)</f>
        <v>0.0165743033294784</v>
      </c>
    </row>
    <row r="29" customFormat="false" ht="15" hidden="false" customHeight="false" outlineLevel="0" collapsed="false">
      <c r="A29" s="18"/>
      <c r="B29" s="18"/>
      <c r="C29" s="7" t="s">
        <v>49</v>
      </c>
      <c r="D29" s="8" t="n">
        <v>40970</v>
      </c>
      <c r="E29" s="9" t="n">
        <v>59250</v>
      </c>
      <c r="F29" s="8" t="n">
        <v>42945</v>
      </c>
      <c r="G29" s="9" t="n">
        <v>128400</v>
      </c>
      <c r="H29" s="10" t="n">
        <f aca="false">G29-E29</f>
        <v>69150</v>
      </c>
      <c r="I29" s="11" t="n">
        <f aca="false">IFERROR(IF(J29&lt;&gt;"",J29/100,IF(AND(E29&gt;0,D29&lt;&gt;"",F29&lt;&gt;"",F29&gt;D29),(G29/E29)^(365/(F29-D29))-1,0)),0)</f>
        <v>0.15364824496643</v>
      </c>
      <c r="J29" s="12"/>
      <c r="K29" s="11" t="n">
        <f aca="false">IFERROR(G29/G71,0)</f>
        <v>0.00197736636237401</v>
      </c>
    </row>
    <row r="30" customFormat="false" ht="15" hidden="false" customHeight="false" outlineLevel="0" collapsed="false">
      <c r="A30" s="18"/>
      <c r="B30" s="18"/>
      <c r="C30" s="7" t="s">
        <v>50</v>
      </c>
      <c r="D30" s="8" t="n">
        <v>40633</v>
      </c>
      <c r="E30" s="9" t="n">
        <v>232200</v>
      </c>
      <c r="F30" s="8" t="n">
        <v>42945</v>
      </c>
      <c r="G30" s="9" t="n">
        <v>875910</v>
      </c>
      <c r="H30" s="10" t="n">
        <f aca="false">G30-E30</f>
        <v>643710</v>
      </c>
      <c r="I30" s="11" t="n">
        <f aca="false">IFERROR(IF(J30&lt;&gt;"",J30/100,IF(AND(E30&gt;0,D30&lt;&gt;"",F30&lt;&gt;"",F30&gt;D30),(G30/E30)^(365/(F30-D30))-1,0)),0)</f>
        <v>0.233185893387986</v>
      </c>
      <c r="J30" s="12"/>
      <c r="K30" s="11" t="n">
        <f aca="false">IFERROR(G30/G71,0)</f>
        <v>0.0134890574023911</v>
      </c>
    </row>
    <row r="31" customFormat="false" ht="15" hidden="false" customHeight="false" outlineLevel="0" collapsed="false">
      <c r="A31" s="18"/>
      <c r="B31" s="6"/>
      <c r="C31" s="7" t="s">
        <v>51</v>
      </c>
      <c r="D31" s="8" t="n">
        <v>38540</v>
      </c>
      <c r="E31" s="9" t="n">
        <v>228125</v>
      </c>
      <c r="F31" s="8" t="n">
        <v>42945</v>
      </c>
      <c r="G31" s="9" t="n">
        <v>1237500</v>
      </c>
      <c r="H31" s="10" t="n">
        <f aca="false">G31-E31</f>
        <v>1009375</v>
      </c>
      <c r="I31" s="11" t="n">
        <f aca="false">IFERROR(IF(J31&lt;&gt;"",J31/100,IF(AND(E31&gt;0,D31&lt;&gt;"",F31&lt;&gt;"",F31&gt;D31),(G31/E31)^(365/(F31-D31))-1,0)),0)</f>
        <v>0.150403976765053</v>
      </c>
      <c r="J31" s="12"/>
      <c r="K31" s="11" t="n">
        <f aca="false">IFERROR(G31/G71,0)</f>
        <v>0.0190575613196093</v>
      </c>
    </row>
    <row r="32" customFormat="false" ht="28.35" hidden="false" customHeight="false" outlineLevel="0" collapsed="false">
      <c r="A32" s="18"/>
      <c r="B32" s="13" t="s">
        <v>39</v>
      </c>
      <c r="C32" s="13" t="s">
        <v>19</v>
      </c>
      <c r="D32" s="14"/>
      <c r="E32" s="15" t="n">
        <f aca="false">SUM(E26:E31)</f>
        <v>1009575</v>
      </c>
      <c r="F32" s="16"/>
      <c r="G32" s="15" t="n">
        <f aca="false">SUM(G26:G31)</f>
        <v>3870085</v>
      </c>
      <c r="H32" s="15" t="n">
        <f aca="false">G32-E32</f>
        <v>2860510</v>
      </c>
      <c r="I32" s="17" t="n">
        <f aca="false">IFERROR(SUMPRODUCT(G26:G31,I26:I31)/G32,0)</f>
        <v>0.186527586781232</v>
      </c>
      <c r="J32" s="16"/>
      <c r="K32" s="17" t="n">
        <f aca="false">IFERROR(G32/G71,0)</f>
        <v>0.0595995007673537</v>
      </c>
    </row>
    <row r="33" customFormat="false" ht="15" hidden="false" customHeight="true" outlineLevel="0" collapsed="false">
      <c r="A33" s="18"/>
      <c r="B33" s="6" t="s">
        <v>42</v>
      </c>
      <c r="C33" s="7" t="s">
        <v>52</v>
      </c>
      <c r="D33" s="8" t="n">
        <v>40225</v>
      </c>
      <c r="E33" s="9" t="n">
        <v>181500</v>
      </c>
      <c r="F33" s="8" t="n">
        <v>42945</v>
      </c>
      <c r="G33" s="9" t="n">
        <v>725000</v>
      </c>
      <c r="H33" s="10" t="n">
        <f aca="false">G33-E33</f>
        <v>543500</v>
      </c>
      <c r="I33" s="11" t="n">
        <f aca="false">IFERROR(IF(J33&lt;&gt;"",J33/100,IF(AND(E33&gt;0,D33&lt;&gt;"",F33&lt;&gt;"",F33&gt;D33),(G33/E33)^(365/(F33-D33))-1,0)),0)</f>
        <v>0.204233792083077</v>
      </c>
      <c r="J33" s="12"/>
      <c r="K33" s="11" t="n">
        <f aca="false">IFERROR(G33/G71,0)</f>
        <v>0.0111650359246196</v>
      </c>
    </row>
    <row r="34" customFormat="false" ht="15" hidden="false" customHeight="false" outlineLevel="0" collapsed="false">
      <c r="A34" s="18"/>
      <c r="B34" s="18"/>
      <c r="C34" s="7" t="s">
        <v>53</v>
      </c>
      <c r="D34" s="8" t="n">
        <v>41800</v>
      </c>
      <c r="E34" s="9" t="n">
        <v>42350</v>
      </c>
      <c r="F34" s="8" t="n">
        <v>42945</v>
      </c>
      <c r="G34" s="9" t="n">
        <v>63500</v>
      </c>
      <c r="H34" s="10" t="n">
        <f aca="false">G34-E34</f>
        <v>21150</v>
      </c>
      <c r="I34" s="11" t="n">
        <f aca="false">IFERROR(IF(J34&lt;&gt;"",J34/100,IF(AND(E34&gt;0,D34&lt;&gt;"",F34&lt;&gt;"",F34&gt;D34),(G34/E34)^(365/(F34-D34))-1,0)),0)</f>
        <v>0.137835292702853</v>
      </c>
      <c r="J34" s="12"/>
      <c r="K34" s="11" t="n">
        <f aca="false">IFERROR(G34/G71,0)</f>
        <v>0.000977903146501164</v>
      </c>
    </row>
    <row r="35" customFormat="false" ht="15" hidden="false" customHeight="false" outlineLevel="0" collapsed="false">
      <c r="A35" s="18"/>
      <c r="B35" s="6"/>
      <c r="C35" s="7" t="s">
        <v>54</v>
      </c>
      <c r="D35" s="8" t="n">
        <v>40605</v>
      </c>
      <c r="E35" s="9" t="n">
        <v>135000</v>
      </c>
      <c r="F35" s="8" t="n">
        <v>42945</v>
      </c>
      <c r="G35" s="9" t="n">
        <v>319500</v>
      </c>
      <c r="H35" s="10" t="n">
        <f aca="false">G35-E35</f>
        <v>184500</v>
      </c>
      <c r="I35" s="11" t="n">
        <f aca="false">IFERROR(IF(J35&lt;&gt;"",J35/100,IF(AND(E35&gt;0,D35&lt;&gt;"",F35&lt;&gt;"",F35&gt;D35),(G35/E35)^(365/(F35-D35))-1,0)),0)</f>
        <v>0.143823437369607</v>
      </c>
      <c r="J35" s="12"/>
      <c r="K35" s="11" t="n">
        <f aca="false">IFERROR(G35/G71,0)</f>
        <v>0.00492031583160822</v>
      </c>
    </row>
    <row r="36" customFormat="false" ht="15" hidden="false" customHeight="false" outlineLevel="0" collapsed="false">
      <c r="A36" s="18"/>
      <c r="B36" s="13" t="s">
        <v>42</v>
      </c>
      <c r="C36" s="13" t="s">
        <v>19</v>
      </c>
      <c r="D36" s="14"/>
      <c r="E36" s="15" t="n">
        <f aca="false">SUM(E33:E35)</f>
        <v>358850</v>
      </c>
      <c r="F36" s="16"/>
      <c r="G36" s="15" t="n">
        <f aca="false">SUM(G33:G35)</f>
        <v>1108000</v>
      </c>
      <c r="H36" s="15" t="n">
        <f aca="false">G36-E36</f>
        <v>749150</v>
      </c>
      <c r="I36" s="17" t="n">
        <f aca="false">IFERROR(SUMPRODUCT(G33:G35,I33:I35)/G36,0)</f>
        <v>0.183008690059974</v>
      </c>
      <c r="J36" s="16"/>
      <c r="K36" s="17" t="n">
        <f aca="false">IFERROR(G36/G71,0)</f>
        <v>0.017063254902729</v>
      </c>
    </row>
    <row r="37" customFormat="false" ht="15" hidden="false" customHeight="false" outlineLevel="0" collapsed="false">
      <c r="A37" s="18"/>
      <c r="B37" s="6" t="s">
        <v>55</v>
      </c>
      <c r="C37" s="7" t="s">
        <v>56</v>
      </c>
      <c r="D37" s="8" t="n">
        <v>42600</v>
      </c>
      <c r="E37" s="9" t="n">
        <v>102000</v>
      </c>
      <c r="F37" s="8" t="n">
        <v>42944</v>
      </c>
      <c r="G37" s="9" t="n">
        <v>1176703</v>
      </c>
      <c r="H37" s="10" t="n">
        <f aca="false">G37-E37</f>
        <v>1074703</v>
      </c>
      <c r="I37" s="11" t="n">
        <f aca="false">IFERROR(IF(J37&lt;&gt;"",J37/100,IF(AND(E37&gt;0,D37&lt;&gt;"",F37&lt;&gt;"",F37&gt;D37),(G37/E37)^(365/(F37-D37))-1,0)),0)</f>
        <v>0.09</v>
      </c>
      <c r="J37" s="19" t="n">
        <v>9</v>
      </c>
      <c r="K37" s="11" t="n">
        <f aca="false">IFERROR(G37/G71,0)</f>
        <v>0.018121284507045</v>
      </c>
    </row>
    <row r="38" customFormat="false" ht="15" hidden="false" customHeight="false" outlineLevel="0" collapsed="false">
      <c r="A38" s="18"/>
      <c r="B38" s="13" t="s">
        <v>55</v>
      </c>
      <c r="C38" s="13" t="s">
        <v>19</v>
      </c>
      <c r="D38" s="14"/>
      <c r="E38" s="15" t="n">
        <f aca="false">SUM(E37:E37)</f>
        <v>102000</v>
      </c>
      <c r="F38" s="16"/>
      <c r="G38" s="15" t="n">
        <f aca="false">SUM(G37:G37)</f>
        <v>1176703</v>
      </c>
      <c r="H38" s="15" t="n">
        <f aca="false">G38-E38</f>
        <v>1074703</v>
      </c>
      <c r="I38" s="17" t="n">
        <f aca="false">IFERROR(SUMPRODUCT(G37:G37,I37:I37)/G38,0)</f>
        <v>0.09</v>
      </c>
      <c r="J38" s="16"/>
      <c r="K38" s="17" t="n">
        <f aca="false">IFERROR(G38/G71,0)</f>
        <v>0.018121284507045</v>
      </c>
    </row>
    <row r="39" customFormat="false" ht="15" hidden="false" customHeight="true" outlineLevel="0" collapsed="false">
      <c r="A39" s="18"/>
      <c r="B39" s="6" t="s">
        <v>57</v>
      </c>
      <c r="C39" s="7" t="s">
        <v>58</v>
      </c>
      <c r="D39" s="8" t="n">
        <v>42201</v>
      </c>
      <c r="E39" s="9" t="n">
        <v>150000</v>
      </c>
      <c r="F39" s="8" t="n">
        <v>42938</v>
      </c>
      <c r="G39" s="9" t="n">
        <v>150000</v>
      </c>
      <c r="H39" s="10" t="n">
        <f aca="false">G39-E39</f>
        <v>0</v>
      </c>
      <c r="I39" s="11" t="n">
        <f aca="false">IFERROR(IF(J39&lt;&gt;"",J39/100,IF(AND(E39&gt;0,D39&lt;&gt;"",F39&lt;&gt;"",F39&gt;D39),(G39/E39)^(365/(F39-D39))-1,0)),0)</f>
        <v>0.08</v>
      </c>
      <c r="J39" s="19" t="n">
        <v>8</v>
      </c>
      <c r="K39" s="11" t="n">
        <f aca="false">IFERROR(G39/G71,0)</f>
        <v>0.00231000743267992</v>
      </c>
    </row>
    <row r="40" customFormat="false" ht="15" hidden="false" customHeight="false" outlineLevel="0" collapsed="false">
      <c r="A40" s="18"/>
      <c r="B40" s="6"/>
      <c r="C40" s="7" t="s">
        <v>59</v>
      </c>
      <c r="D40" s="8" t="n">
        <v>40227</v>
      </c>
      <c r="E40" s="9" t="n">
        <v>235000</v>
      </c>
      <c r="F40" s="8" t="n">
        <v>42938</v>
      </c>
      <c r="G40" s="9" t="n">
        <v>235000</v>
      </c>
      <c r="H40" s="10" t="n">
        <f aca="false">G40-E40</f>
        <v>0</v>
      </c>
      <c r="I40" s="11" t="n">
        <f aca="false">IFERROR(IF(J40&lt;&gt;"",J40/100,IF(AND(E40&gt;0,D40&lt;&gt;"",F40&lt;&gt;"",F40&gt;D40),(G40/E40)^(365/(F40-D40))-1,0)),0)</f>
        <v>0.12</v>
      </c>
      <c r="J40" s="19" t="n">
        <v>12</v>
      </c>
      <c r="K40" s="11" t="n">
        <f aca="false">IFERROR(G40/G71,0)</f>
        <v>0.00361901164453187</v>
      </c>
    </row>
    <row r="41" customFormat="false" ht="28.35" hidden="false" customHeight="false" outlineLevel="0" collapsed="false">
      <c r="A41" s="18"/>
      <c r="B41" s="13" t="s">
        <v>57</v>
      </c>
      <c r="C41" s="13" t="s">
        <v>19</v>
      </c>
      <c r="D41" s="14"/>
      <c r="E41" s="15" t="n">
        <f aca="false">SUM(E39:E40)</f>
        <v>385000</v>
      </c>
      <c r="F41" s="16"/>
      <c r="G41" s="15" t="n">
        <f aca="false">SUM(G39:G40)</f>
        <v>385000</v>
      </c>
      <c r="H41" s="15" t="n">
        <f aca="false">G41-E41</f>
        <v>0</v>
      </c>
      <c r="I41" s="17" t="n">
        <f aca="false">IFERROR(SUMPRODUCT(G39:G40,I39:I40)/G41,0)</f>
        <v>0.104415584415584</v>
      </c>
      <c r="J41" s="16"/>
      <c r="K41" s="17" t="n">
        <f aca="false">IFERROR(G41/G71,0)</f>
        <v>0.00592901907721178</v>
      </c>
    </row>
    <row r="42" customFormat="false" ht="15" hidden="false" customHeight="false" outlineLevel="0" collapsed="false">
      <c r="A42" s="18"/>
      <c r="B42" s="6" t="s">
        <v>60</v>
      </c>
      <c r="C42" s="7" t="s">
        <v>61</v>
      </c>
      <c r="D42" s="8" t="n">
        <v>42461</v>
      </c>
      <c r="E42" s="9" t="n">
        <v>5000</v>
      </c>
      <c r="F42" s="8" t="n">
        <v>42938</v>
      </c>
      <c r="G42" s="9" t="n">
        <v>5000</v>
      </c>
      <c r="H42" s="10" t="n">
        <f aca="false">G42-E42</f>
        <v>0</v>
      </c>
      <c r="I42" s="11" t="n">
        <f aca="false">IFERROR(IF(J42&lt;&gt;"",J42/100,IF(AND(E42&gt;0,D42&lt;&gt;"",F42&lt;&gt;"",F42&gt;D42),(G42/E42)^(365/(F42-D42))-1,0)),0)</f>
        <v>0.0825</v>
      </c>
      <c r="J42" s="19" t="n">
        <v>8.25</v>
      </c>
      <c r="K42" s="11" t="n">
        <f aca="false">IFERROR(G42/G71,0)</f>
        <v>7.70002477559972E-005</v>
      </c>
    </row>
    <row r="43" customFormat="false" ht="15" hidden="false" customHeight="false" outlineLevel="0" collapsed="false">
      <c r="A43" s="18"/>
      <c r="B43" s="13" t="s">
        <v>60</v>
      </c>
      <c r="C43" s="13" t="s">
        <v>19</v>
      </c>
      <c r="D43" s="14"/>
      <c r="E43" s="15" t="n">
        <f aca="false">SUM(E42:E42)</f>
        <v>5000</v>
      </c>
      <c r="F43" s="16"/>
      <c r="G43" s="15" t="n">
        <f aca="false">SUM(G42:G42)</f>
        <v>5000</v>
      </c>
      <c r="H43" s="15" t="n">
        <f aca="false">G43-E43</f>
        <v>0</v>
      </c>
      <c r="I43" s="17" t="n">
        <f aca="false">IFERROR(SUMPRODUCT(G42:G42,I42:I42)/G43,0)</f>
        <v>0.0825</v>
      </c>
      <c r="J43" s="16"/>
      <c r="K43" s="17" t="n">
        <f aca="false">IFERROR(G43/G71,0)</f>
        <v>7.70002477559972E-005</v>
      </c>
    </row>
    <row r="44" customFormat="false" ht="15" hidden="false" customHeight="true" outlineLevel="0" collapsed="false">
      <c r="A44" s="18"/>
      <c r="B44" s="6" t="s">
        <v>62</v>
      </c>
      <c r="C44" s="7" t="s">
        <v>63</v>
      </c>
      <c r="D44" s="8" t="n">
        <v>41800</v>
      </c>
      <c r="E44" s="9" t="n">
        <v>106750</v>
      </c>
      <c r="F44" s="8" t="n">
        <v>42938</v>
      </c>
      <c r="G44" s="9" t="n">
        <v>140600</v>
      </c>
      <c r="H44" s="10" t="n">
        <f aca="false">G44-E44</f>
        <v>33850</v>
      </c>
      <c r="I44" s="11" t="n">
        <f aca="false">IFERROR(IF(J44&lt;&gt;"",J44/100,IF(AND(E44&gt;0,D44&lt;&gt;"",F44&lt;&gt;"",F44&gt;D44),(G44/E44)^(365/(F44-D44))-1,0)),0)</f>
        <v>0.0923602141055713</v>
      </c>
      <c r="J44" s="12"/>
      <c r="K44" s="11" t="n">
        <f aca="false">IFERROR(G44/G71,0)</f>
        <v>0.00216524696689864</v>
      </c>
    </row>
    <row r="45" customFormat="false" ht="28.35" hidden="false" customHeight="false" outlineLevel="0" collapsed="false">
      <c r="A45" s="18"/>
      <c r="B45" s="6"/>
      <c r="C45" s="7" t="s">
        <v>64</v>
      </c>
      <c r="D45" s="8" t="n">
        <v>40969</v>
      </c>
      <c r="E45" s="9" t="n">
        <v>109500</v>
      </c>
      <c r="F45" s="8" t="n">
        <v>42938</v>
      </c>
      <c r="G45" s="9" t="n">
        <v>143100</v>
      </c>
      <c r="H45" s="10" t="n">
        <f aca="false">G45-E45</f>
        <v>33600</v>
      </c>
      <c r="I45" s="11" t="n">
        <f aca="false">IFERROR(IF(J45&lt;&gt;"",J45/100,IF(AND(E45&gt;0,D45&lt;&gt;"",F45&lt;&gt;"",F45&gt;D45),(G45/E45)^(365/(F45-D45))-1,0)),0)</f>
        <v>0.0508605909078257</v>
      </c>
      <c r="J45" s="12"/>
      <c r="K45" s="11" t="n">
        <f aca="false">IFERROR(G45/G71,0)</f>
        <v>0.00220374709077664</v>
      </c>
    </row>
    <row r="46" customFormat="false" ht="15" hidden="false" customHeight="false" outlineLevel="0" collapsed="false">
      <c r="A46" s="18"/>
      <c r="B46" s="13" t="s">
        <v>62</v>
      </c>
      <c r="C46" s="13" t="s">
        <v>19</v>
      </c>
      <c r="D46" s="14"/>
      <c r="E46" s="15" t="n">
        <f aca="false">SUM(E44:E45)</f>
        <v>216250</v>
      </c>
      <c r="F46" s="16"/>
      <c r="G46" s="15" t="n">
        <f aca="false">SUM(G44:G45)</f>
        <v>283700</v>
      </c>
      <c r="H46" s="15" t="n">
        <f aca="false">G46-E46</f>
        <v>67450</v>
      </c>
      <c r="I46" s="17" t="n">
        <f aca="false">IFERROR(SUMPRODUCT(G44:G45,I44:I45)/G46,0)</f>
        <v>0.071427552563106</v>
      </c>
      <c r="J46" s="16"/>
      <c r="K46" s="17" t="n">
        <f aca="false">IFERROR(G46/G71,0)</f>
        <v>0.00436899405767528</v>
      </c>
    </row>
    <row r="47" customFormat="false" ht="28.35" hidden="false" customHeight="false" outlineLevel="0" collapsed="false">
      <c r="A47" s="18"/>
      <c r="B47" s="6" t="s">
        <v>65</v>
      </c>
      <c r="C47" s="7" t="s">
        <v>66</v>
      </c>
      <c r="D47" s="8" t="n">
        <v>40995</v>
      </c>
      <c r="E47" s="9" t="n">
        <v>82125</v>
      </c>
      <c r="F47" s="8" t="n">
        <v>42938</v>
      </c>
      <c r="G47" s="9" t="n">
        <v>95625</v>
      </c>
      <c r="H47" s="10" t="n">
        <f aca="false">G47-E47</f>
        <v>13500</v>
      </c>
      <c r="I47" s="11" t="n">
        <f aca="false">IFERROR(IF(J47&lt;&gt;"",J47/100,IF(AND(E47&gt;0,D47&lt;&gt;"",F47&lt;&gt;"",F47&gt;D47),(G47/E47)^(365/(F47-D47))-1,0)),0)</f>
        <v>0.0290024276254557</v>
      </c>
      <c r="J47" s="12"/>
      <c r="K47" s="11" t="n">
        <f aca="false">IFERROR(G47/G71,0)</f>
        <v>0.00147262973833345</v>
      </c>
    </row>
    <row r="48" customFormat="false" ht="28.35" hidden="false" customHeight="false" outlineLevel="0" collapsed="false">
      <c r="A48" s="18"/>
      <c r="B48" s="13" t="s">
        <v>65</v>
      </c>
      <c r="C48" s="13" t="s">
        <v>19</v>
      </c>
      <c r="D48" s="14"/>
      <c r="E48" s="15" t="n">
        <f aca="false">SUM(E47:E47)</f>
        <v>82125</v>
      </c>
      <c r="F48" s="16"/>
      <c r="G48" s="15" t="n">
        <f aca="false">SUM(G47:G47)</f>
        <v>95625</v>
      </c>
      <c r="H48" s="15" t="n">
        <f aca="false">G48-E48</f>
        <v>13500</v>
      </c>
      <c r="I48" s="17" t="n">
        <f aca="false">IFERROR(SUMPRODUCT(G47:G47,I47:I47)/G48,0)</f>
        <v>0.0290024276254557</v>
      </c>
      <c r="J48" s="16"/>
      <c r="K48" s="17" t="n">
        <f aca="false">IFERROR(G48/G71,0)</f>
        <v>0.00147262973833345</v>
      </c>
    </row>
    <row r="49" customFormat="false" ht="15" hidden="false" customHeight="false" outlineLevel="0" collapsed="false">
      <c r="A49" s="18"/>
      <c r="B49" s="6" t="s">
        <v>67</v>
      </c>
      <c r="C49" s="7" t="s">
        <v>68</v>
      </c>
      <c r="D49" s="8" t="n">
        <v>40997</v>
      </c>
      <c r="E49" s="9" t="n">
        <v>229500</v>
      </c>
      <c r="F49" s="8" t="n">
        <v>42938</v>
      </c>
      <c r="G49" s="9" t="n">
        <v>167250</v>
      </c>
      <c r="H49" s="10" t="n">
        <f aca="false">G49-E49</f>
        <v>-62250</v>
      </c>
      <c r="I49" s="11" t="n">
        <f aca="false">IFERROR(IF(J49&lt;&gt;"",J49/100,IF(AND(E49&gt;0,D49&lt;&gt;"",F49&lt;&gt;"",F49&gt;D49),(G49/E49)^(365/(F49-D49))-1,0)),0)</f>
        <v>-0.0577651293373395</v>
      </c>
      <c r="J49" s="12"/>
      <c r="K49" s="11" t="n">
        <f aca="false">IFERROR(G49/G71,0)</f>
        <v>0.00257565828743811</v>
      </c>
    </row>
    <row r="50" customFormat="false" ht="15" hidden="false" customHeight="false" outlineLevel="0" collapsed="false">
      <c r="A50" s="18"/>
      <c r="B50" s="13" t="s">
        <v>67</v>
      </c>
      <c r="C50" s="13" t="s">
        <v>19</v>
      </c>
      <c r="D50" s="14"/>
      <c r="E50" s="15" t="n">
        <f aca="false">SUM(E49:E49)</f>
        <v>229500</v>
      </c>
      <c r="F50" s="16"/>
      <c r="G50" s="15" t="n">
        <f aca="false">SUM(G49:G49)</f>
        <v>167250</v>
      </c>
      <c r="H50" s="15" t="n">
        <f aca="false">G50-E50</f>
        <v>-62250</v>
      </c>
      <c r="I50" s="17" t="n">
        <f aca="false">IFERROR(SUMPRODUCT(G49:G49,I49:I49)/G50,0)</f>
        <v>-0.0577651293373395</v>
      </c>
      <c r="J50" s="16"/>
      <c r="K50" s="17" t="n">
        <f aca="false">IFERROR(G50/G71,0)</f>
        <v>0.00257565828743811</v>
      </c>
    </row>
    <row r="51" customFormat="false" ht="15" hidden="false" customHeight="true" outlineLevel="0" collapsed="false">
      <c r="A51" s="18"/>
      <c r="B51" s="6" t="s">
        <v>69</v>
      </c>
      <c r="C51" s="7" t="s">
        <v>70</v>
      </c>
      <c r="D51" s="8" t="n">
        <v>41072</v>
      </c>
      <c r="E51" s="9" t="n">
        <v>15000</v>
      </c>
      <c r="F51" s="8" t="n">
        <v>42938</v>
      </c>
      <c r="G51" s="9" t="n">
        <v>15000</v>
      </c>
      <c r="H51" s="10" t="n">
        <f aca="false">G51-E51</f>
        <v>0</v>
      </c>
      <c r="I51" s="11" t="n">
        <f aca="false">IFERROR(IF(J51&lt;&gt;"",J51/100,IF(AND(E51&gt;0,D51&lt;&gt;"",F51&lt;&gt;"",F51&gt;D51),(G51/E51)^(365/(F51-D51))-1,0)),0)</f>
        <v>0.095</v>
      </c>
      <c r="J51" s="19" t="n">
        <v>9.5</v>
      </c>
      <c r="K51" s="11" t="n">
        <f aca="false">IFERROR(G51/G71,0)</f>
        <v>0.000231000743267992</v>
      </c>
    </row>
    <row r="52" customFormat="false" ht="15" hidden="false" customHeight="false" outlineLevel="0" collapsed="false">
      <c r="A52" s="18"/>
      <c r="B52" s="18"/>
      <c r="C52" s="7" t="s">
        <v>71</v>
      </c>
      <c r="D52" s="8" t="n">
        <v>42201</v>
      </c>
      <c r="E52" s="9" t="n">
        <v>6000000</v>
      </c>
      <c r="F52" s="8" t="n">
        <v>42938</v>
      </c>
      <c r="G52" s="9" t="n">
        <v>6000000</v>
      </c>
      <c r="H52" s="10" t="n">
        <f aca="false">G52-E52</f>
        <v>0</v>
      </c>
      <c r="I52" s="11" t="n">
        <f aca="false">IFERROR(IF(J52&lt;&gt;"",J52/100,IF(AND(E52&gt;0,D52&lt;&gt;"",F52&lt;&gt;"",F52&gt;D52),(G52/E52)^(365/(F52-D52))-1,0)),0)</f>
        <v>0.0825</v>
      </c>
      <c r="J52" s="19" t="n">
        <v>8.25</v>
      </c>
      <c r="K52" s="11" t="n">
        <f aca="false">IFERROR(G52/G71,0)</f>
        <v>0.0924002973071966</v>
      </c>
    </row>
    <row r="53" customFormat="false" ht="15" hidden="false" customHeight="false" outlineLevel="0" collapsed="false">
      <c r="A53" s="18"/>
      <c r="B53" s="18"/>
      <c r="C53" s="7" t="s">
        <v>72</v>
      </c>
      <c r="D53" s="8" t="n">
        <v>40212</v>
      </c>
      <c r="E53" s="9" t="n">
        <v>36000</v>
      </c>
      <c r="F53" s="8" t="n">
        <v>42938</v>
      </c>
      <c r="G53" s="9" t="n">
        <v>36000</v>
      </c>
      <c r="H53" s="10" t="n">
        <f aca="false">G53-E53</f>
        <v>0</v>
      </c>
      <c r="I53" s="11" t="n">
        <f aca="false">IFERROR(IF(J53&lt;&gt;"",J53/100,IF(AND(E53&gt;0,D53&lt;&gt;"",F53&lt;&gt;"",F53&gt;D53),(G53/E53)^(365/(F53-D53))-1,0)),0)</f>
        <v>0.0975</v>
      </c>
      <c r="J53" s="19" t="n">
        <v>9.75</v>
      </c>
      <c r="K53" s="11" t="n">
        <f aca="false">IFERROR(G53/G71,0)</f>
        <v>0.00055440178384318</v>
      </c>
    </row>
    <row r="54" customFormat="false" ht="15" hidden="false" customHeight="false" outlineLevel="0" collapsed="false">
      <c r="A54" s="18"/>
      <c r="B54" s="6"/>
      <c r="C54" s="7" t="s">
        <v>72</v>
      </c>
      <c r="D54" s="8" t="n">
        <v>40612</v>
      </c>
      <c r="E54" s="9" t="n">
        <v>40000</v>
      </c>
      <c r="F54" s="8" t="n">
        <v>42938</v>
      </c>
      <c r="G54" s="9" t="n">
        <v>40000</v>
      </c>
      <c r="H54" s="10" t="n">
        <f aca="false">G54-E54</f>
        <v>0</v>
      </c>
      <c r="I54" s="11" t="n">
        <f aca="false">IFERROR(IF(J54&lt;&gt;"",J54/100,IF(AND(E54&gt;0,D54&lt;&gt;"",F54&lt;&gt;"",F54&gt;D54),(G54/E54)^(365/(F54-D54))-1,0)),0)</f>
        <v>0.0975</v>
      </c>
      <c r="J54" s="19" t="n">
        <v>9.75</v>
      </c>
      <c r="K54" s="11" t="n">
        <f aca="false">IFERROR(G54/G71,0)</f>
        <v>0.000616001982047978</v>
      </c>
    </row>
    <row r="55" customFormat="false" ht="15" hidden="false" customHeight="false" outlineLevel="0" collapsed="false">
      <c r="A55" s="18"/>
      <c r="B55" s="13" t="s">
        <v>69</v>
      </c>
      <c r="C55" s="13" t="s">
        <v>19</v>
      </c>
      <c r="D55" s="14"/>
      <c r="E55" s="15" t="n">
        <f aca="false">SUM(E51:E54)</f>
        <v>6091000</v>
      </c>
      <c r="F55" s="16"/>
      <c r="G55" s="15" t="n">
        <f aca="false">SUM(G51:G54)</f>
        <v>6091000</v>
      </c>
      <c r="H55" s="15" t="n">
        <f aca="false">G55-E55</f>
        <v>0</v>
      </c>
      <c r="I55" s="17" t="n">
        <f aca="false">IFERROR(SUMPRODUCT(G51:G54,I51:I54)/G55,0)</f>
        <v>0.0827179445082909</v>
      </c>
      <c r="J55" s="16"/>
      <c r="K55" s="17" t="n">
        <f aca="false">IFERROR(G55/G71,0)</f>
        <v>0.0938017018163558</v>
      </c>
    </row>
    <row r="56" customFormat="false" ht="15" hidden="false" customHeight="false" outlineLevel="0" collapsed="false">
      <c r="A56" s="18"/>
      <c r="B56" s="6" t="s">
        <v>73</v>
      </c>
      <c r="C56" s="7" t="s">
        <v>74</v>
      </c>
      <c r="D56" s="8" t="n">
        <v>41057</v>
      </c>
      <c r="E56" s="9" t="n">
        <v>500000</v>
      </c>
      <c r="F56" s="8" t="n">
        <v>42938</v>
      </c>
      <c r="G56" s="9" t="n">
        <v>850000</v>
      </c>
      <c r="H56" s="10" t="n">
        <f aca="false">G56-E56</f>
        <v>350000</v>
      </c>
      <c r="I56" s="11" t="n">
        <f aca="false">IFERROR(IF(J56&lt;&gt;"",J56/100,IF(AND(E56&gt;0,D56&lt;&gt;"",F56&lt;&gt;"",F56&gt;D56),(G56/E56)^(365/(F56-D56))-1,0)),0)</f>
        <v>0.11</v>
      </c>
      <c r="J56" s="19" t="n">
        <v>11</v>
      </c>
      <c r="K56" s="11" t="n">
        <f aca="false">IFERROR(G56/G71,0)</f>
        <v>0.0130900421185195</v>
      </c>
    </row>
    <row r="57" customFormat="false" ht="15" hidden="false" customHeight="false" outlineLevel="0" collapsed="false">
      <c r="A57" s="18"/>
      <c r="B57" s="13" t="s">
        <v>73</v>
      </c>
      <c r="C57" s="13" t="s">
        <v>19</v>
      </c>
      <c r="D57" s="14"/>
      <c r="E57" s="15" t="n">
        <f aca="false">SUM(E56:E56)</f>
        <v>500000</v>
      </c>
      <c r="F57" s="16"/>
      <c r="G57" s="15" t="n">
        <f aca="false">SUM(G56:G56)</f>
        <v>850000</v>
      </c>
      <c r="H57" s="15" t="n">
        <f aca="false">G57-E57</f>
        <v>350000</v>
      </c>
      <c r="I57" s="17" t="n">
        <f aca="false">IFERROR(SUMPRODUCT(G56:G56,I56:I56)/G57,0)</f>
        <v>0.11</v>
      </c>
      <c r="J57" s="16"/>
      <c r="K57" s="17" t="n">
        <f aca="false">IFERROR(G57/G71,0)</f>
        <v>0.0130900421185195</v>
      </c>
    </row>
    <row r="58" customFormat="false" ht="15" hidden="false" customHeight="true" outlineLevel="0" collapsed="false">
      <c r="A58" s="18"/>
      <c r="B58" s="6" t="s">
        <v>75</v>
      </c>
      <c r="C58" s="7" t="s">
        <v>76</v>
      </c>
      <c r="D58" s="8"/>
      <c r="E58" s="9" t="n">
        <v>236000</v>
      </c>
      <c r="F58" s="8" t="n">
        <v>42938</v>
      </c>
      <c r="G58" s="9" t="n">
        <v>236000</v>
      </c>
      <c r="H58" s="10" t="n">
        <f aca="false">G58-E58</f>
        <v>0</v>
      </c>
      <c r="I58" s="11" t="n">
        <f aca="false">IFERROR(IF(J58&lt;&gt;"",J58/100,IF(AND(E58&gt;0,D58&lt;&gt;"",F58&lt;&gt;"",F58&gt;D58),(G58/E58)^(365/(F58-D58))-1,0)),0)</f>
        <v>0.085</v>
      </c>
      <c r="J58" s="19" t="n">
        <v>8.5</v>
      </c>
      <c r="K58" s="11" t="n">
        <f aca="false">IFERROR(G58/G71,0)</f>
        <v>0.00363441169408307</v>
      </c>
    </row>
    <row r="59" customFormat="false" ht="15" hidden="false" customHeight="false" outlineLevel="0" collapsed="false">
      <c r="A59" s="18"/>
      <c r="B59" s="6"/>
      <c r="C59" s="7" t="s">
        <v>77</v>
      </c>
      <c r="D59" s="8"/>
      <c r="E59" s="9" t="n">
        <v>185635</v>
      </c>
      <c r="F59" s="8" t="n">
        <v>42938</v>
      </c>
      <c r="G59" s="9" t="n">
        <v>185635</v>
      </c>
      <c r="H59" s="10" t="n">
        <f aca="false">G59-E59</f>
        <v>0</v>
      </c>
      <c r="I59" s="11" t="n">
        <f aca="false">IFERROR(IF(J59&lt;&gt;"",J59/100,IF(AND(E59&gt;0,D59&lt;&gt;"",F59&lt;&gt;"",F59&gt;D59),(G59/E59)^(365/(F59-D59))-1,0)),0)</f>
        <v>0.085</v>
      </c>
      <c r="J59" s="19" t="n">
        <v>8.5</v>
      </c>
      <c r="K59" s="11" t="n">
        <f aca="false">IFERROR(G59/G71,0)</f>
        <v>0.00285878819843691</v>
      </c>
    </row>
    <row r="60" customFormat="false" ht="28.35" hidden="false" customHeight="false" outlineLevel="0" collapsed="false">
      <c r="A60" s="18"/>
      <c r="B60" s="13" t="s">
        <v>75</v>
      </c>
      <c r="C60" s="13" t="s">
        <v>19</v>
      </c>
      <c r="D60" s="14"/>
      <c r="E60" s="15" t="n">
        <f aca="false">SUM(E58:E59)</f>
        <v>421635</v>
      </c>
      <c r="F60" s="16"/>
      <c r="G60" s="15" t="n">
        <f aca="false">SUM(G58:G59)</f>
        <v>421635</v>
      </c>
      <c r="H60" s="15" t="n">
        <f aca="false">G60-E60</f>
        <v>0</v>
      </c>
      <c r="I60" s="17" t="n">
        <f aca="false">IFERROR(SUMPRODUCT(G58:G59,I58:I59)/G60,0)</f>
        <v>0.085</v>
      </c>
      <c r="J60" s="16"/>
      <c r="K60" s="17" t="n">
        <f aca="false">IFERROR(G60/G71,0)</f>
        <v>0.00649319989251997</v>
      </c>
    </row>
    <row r="61" customFormat="false" ht="15" hidden="false" customHeight="true" outlineLevel="0" collapsed="false">
      <c r="A61" s="18"/>
      <c r="B61" s="6" t="s">
        <v>78</v>
      </c>
      <c r="C61" s="7" t="s">
        <v>79</v>
      </c>
      <c r="D61" s="8" t="n">
        <v>42912</v>
      </c>
      <c r="E61" s="9" t="n">
        <v>233333</v>
      </c>
      <c r="F61" s="8" t="n">
        <v>42938</v>
      </c>
      <c r="G61" s="9" t="n">
        <v>233333</v>
      </c>
      <c r="H61" s="10" t="n">
        <f aca="false">G61-E61</f>
        <v>0</v>
      </c>
      <c r="I61" s="11" t="n">
        <f aca="false">IFERROR(IF(J61&lt;&gt;"",J61/100,IF(AND(E61&gt;0,D61&lt;&gt;"",F61&lt;&gt;"",F61&gt;D61),(G61/E61)^(365/(F61-D61))-1,0)),0)</f>
        <v>0.04</v>
      </c>
      <c r="J61" s="19" t="n">
        <v>4</v>
      </c>
      <c r="K61" s="11" t="n">
        <f aca="false">IFERROR(G61/G71,0)</f>
        <v>0.00359333976193002</v>
      </c>
    </row>
    <row r="62" customFormat="false" ht="15" hidden="false" customHeight="false" outlineLevel="0" collapsed="false">
      <c r="A62" s="18"/>
      <c r="B62" s="6"/>
      <c r="C62" s="7" t="s">
        <v>80</v>
      </c>
      <c r="D62" s="8" t="n">
        <v>40575</v>
      </c>
      <c r="E62" s="9" t="n">
        <v>55000</v>
      </c>
      <c r="F62" s="8" t="n">
        <v>42938</v>
      </c>
      <c r="G62" s="9" t="n">
        <v>55000</v>
      </c>
      <c r="H62" s="10" t="n">
        <f aca="false">G62-E62</f>
        <v>0</v>
      </c>
      <c r="I62" s="11" t="n">
        <f aca="false">IFERROR(IF(J62&lt;&gt;"",J62/100,IF(AND(E62&gt;0,D62&lt;&gt;"",F62&lt;&gt;"",F62&gt;D62),(G62/E62)^(365/(F62-D62))-1,0)),0)</f>
        <v>0.04</v>
      </c>
      <c r="J62" s="19" t="n">
        <v>4</v>
      </c>
      <c r="K62" s="11" t="n">
        <f aca="false">IFERROR(G62/G71,0)</f>
        <v>0.000847002725315969</v>
      </c>
    </row>
    <row r="63" customFormat="false" ht="28.35" hidden="false" customHeight="false" outlineLevel="0" collapsed="false">
      <c r="A63" s="18"/>
      <c r="B63" s="13" t="s">
        <v>78</v>
      </c>
      <c r="C63" s="13" t="s">
        <v>19</v>
      </c>
      <c r="D63" s="14"/>
      <c r="E63" s="15" t="n">
        <f aca="false">SUM(E61:E62)</f>
        <v>288333</v>
      </c>
      <c r="F63" s="16"/>
      <c r="G63" s="15" t="n">
        <f aca="false">SUM(G61:G62)</f>
        <v>288333</v>
      </c>
      <c r="H63" s="15" t="n">
        <f aca="false">G63-E63</f>
        <v>0</v>
      </c>
      <c r="I63" s="17" t="n">
        <f aca="false">IFERROR(SUMPRODUCT(G61:G62,I61:I62)/G63,0)</f>
        <v>0.04</v>
      </c>
      <c r="J63" s="16"/>
      <c r="K63" s="17" t="n">
        <f aca="false">IFERROR(G63/G71,0)</f>
        <v>0.00444034248724599</v>
      </c>
    </row>
    <row r="64" customFormat="false" ht="15" hidden="false" customHeight="true" outlineLevel="0" collapsed="false">
      <c r="A64" s="20" t="s">
        <v>81</v>
      </c>
      <c r="B64" s="6" t="s">
        <v>82</v>
      </c>
      <c r="C64" s="7" t="s">
        <v>82</v>
      </c>
      <c r="D64" s="8" t="n">
        <v>32903</v>
      </c>
      <c r="E64" s="9" t="n">
        <v>601250</v>
      </c>
      <c r="F64" s="8" t="n">
        <v>42929</v>
      </c>
      <c r="G64" s="9" t="n">
        <v>1791400</v>
      </c>
      <c r="H64" s="10" t="n">
        <f aca="false">G64-E64</f>
        <v>1190150</v>
      </c>
      <c r="I64" s="11" t="n">
        <f aca="false">IFERROR(IF(J64&lt;&gt;"",J64/100,IF(AND(E64&gt;0,D64&lt;&gt;"",F64&lt;&gt;"",F64&gt;D64),(G64/E64)^(365/(F64-D64))-1,0)),0)</f>
        <v>0.0405456525999444</v>
      </c>
      <c r="J64" s="12"/>
      <c r="K64" s="11" t="n">
        <f aca="false">IFERROR(G64/G71,0)</f>
        <v>0.0275876487660187</v>
      </c>
    </row>
    <row r="65" customFormat="false" ht="15" hidden="false" customHeight="false" outlineLevel="0" collapsed="false">
      <c r="A65" s="20"/>
      <c r="B65" s="13" t="s">
        <v>82</v>
      </c>
      <c r="C65" s="13" t="s">
        <v>19</v>
      </c>
      <c r="D65" s="14"/>
      <c r="E65" s="15" t="n">
        <f aca="false">SUM(E64:E64)</f>
        <v>601250</v>
      </c>
      <c r="F65" s="16"/>
      <c r="G65" s="15" t="n">
        <f aca="false">SUM(G64:G64)</f>
        <v>1791400</v>
      </c>
      <c r="H65" s="15" t="n">
        <f aca="false">G65-E65</f>
        <v>1190150</v>
      </c>
      <c r="I65" s="17" t="n">
        <f aca="false">IFERROR(SUMPRODUCT(G64:G64,I64:I64)/G65,0)</f>
        <v>0.0405456525999444</v>
      </c>
      <c r="J65" s="16"/>
      <c r="K65" s="17" t="n">
        <f aca="false">IFERROR(G65/G71,0)</f>
        <v>0.0275876487660187</v>
      </c>
    </row>
    <row r="66" customFormat="false" ht="15" hidden="false" customHeight="false" outlineLevel="0" collapsed="false">
      <c r="A66" s="20"/>
      <c r="B66" s="6" t="s">
        <v>83</v>
      </c>
      <c r="C66" s="7" t="s">
        <v>83</v>
      </c>
      <c r="D66" s="8" t="n">
        <v>42919</v>
      </c>
      <c r="E66" s="9" t="n">
        <v>0</v>
      </c>
      <c r="F66" s="8" t="n">
        <v>42938</v>
      </c>
      <c r="G66" s="9" t="n">
        <v>0</v>
      </c>
      <c r="H66" s="10" t="n">
        <f aca="false">G66-E66</f>
        <v>0</v>
      </c>
      <c r="I66" s="11" t="n">
        <f aca="false">IFERROR(IF(J66&lt;&gt;"",J66/100,IF(AND(E66&gt;0,D66&lt;&gt;"",F66&lt;&gt;"",F66&gt;D66),(G66/E66)^(365/(F66-D66))-1,0)),0)</f>
        <v>0</v>
      </c>
      <c r="J66" s="12"/>
      <c r="K66" s="11" t="n">
        <f aca="false">IFERROR(G66/G71,0)</f>
        <v>0</v>
      </c>
    </row>
    <row r="67" customFormat="false" ht="15" hidden="false" customHeight="false" outlineLevel="0" collapsed="false">
      <c r="A67" s="20"/>
      <c r="B67" s="13" t="s">
        <v>83</v>
      </c>
      <c r="C67" s="13" t="s">
        <v>19</v>
      </c>
      <c r="D67" s="14"/>
      <c r="E67" s="15" t="n">
        <f aca="false">SUM(E66:E66)</f>
        <v>0</v>
      </c>
      <c r="F67" s="16"/>
      <c r="G67" s="15" t="n">
        <f aca="false">SUM(G66:G66)</f>
        <v>0</v>
      </c>
      <c r="H67" s="15" t="n">
        <f aca="false">G67-E67</f>
        <v>0</v>
      </c>
      <c r="I67" s="17" t="n">
        <f aca="false">IFERROR(SUMPRODUCT(G66:G66,I66:I66)/G67,0)</f>
        <v>0</v>
      </c>
      <c r="J67" s="16"/>
      <c r="K67" s="17" t="n">
        <f aca="false">IFERROR(G67/G71,0)</f>
        <v>0</v>
      </c>
    </row>
    <row r="68" customFormat="false" ht="15" hidden="false" customHeight="true" outlineLevel="0" collapsed="false">
      <c r="A68" s="21" t="s">
        <v>26</v>
      </c>
      <c r="B68" s="21"/>
      <c r="C68" s="21"/>
      <c r="D68" s="22"/>
      <c r="E68" s="23" t="n">
        <f aca="false">(E7+E9+E11+E13+E15)</f>
        <v>12102740</v>
      </c>
      <c r="F68" s="24"/>
      <c r="G68" s="23" t="n">
        <f aca="false">(G7+G9+G11+G13+G15)</f>
        <v>15158250</v>
      </c>
      <c r="H68" s="23" t="n">
        <f aca="false">G68-E68</f>
        <v>3055510</v>
      </c>
      <c r="I68" s="25" t="n">
        <f aca="false">IFERROR(SUMPRODUCT(G7:G15,I7:I15)/G68,0)</f>
        <v>0.119785364077704</v>
      </c>
      <c r="J68" s="24"/>
      <c r="K68" s="25" t="n">
        <f aca="false">IFERROR(G68/G71,0)</f>
        <v>0.233437801109469</v>
      </c>
    </row>
    <row r="69" customFormat="false" ht="15" hidden="false" customHeight="true" outlineLevel="0" collapsed="false">
      <c r="A69" s="26" t="s">
        <v>84</v>
      </c>
      <c r="B69" s="26"/>
      <c r="C69" s="26"/>
      <c r="D69" s="27"/>
      <c r="E69" s="28" t="n">
        <f aca="false">(E19+E21+E23+E25+E32+E36+E38+E41+E43+E46+E48+E50+E55+E57+E60+E63)</f>
        <v>26467018</v>
      </c>
      <c r="F69" s="29"/>
      <c r="G69" s="28" t="n">
        <f aca="false">(G19+G21+G23+G25+G32+G36+G38+G41+G43+G46+G48+G50+G55+G57+G60+G63)</f>
        <v>47985206</v>
      </c>
      <c r="H69" s="28" t="n">
        <f aca="false">G69-E69</f>
        <v>21518188</v>
      </c>
      <c r="I69" s="30" t="n">
        <f aca="false">IFERROR(SUMPRODUCT(G19:G63,I19:I63)/G69,0)</f>
        <v>0.219353692099552</v>
      </c>
      <c r="J69" s="29"/>
      <c r="K69" s="30" t="n">
        <f aca="false">IFERROR(G69/G71,0)</f>
        <v>0.738974550124513</v>
      </c>
    </row>
    <row r="70" customFormat="false" ht="15" hidden="false" customHeight="true" outlineLevel="0" collapsed="false">
      <c r="A70" s="31" t="s">
        <v>85</v>
      </c>
      <c r="B70" s="31"/>
      <c r="C70" s="31"/>
      <c r="D70" s="32"/>
      <c r="E70" s="33" t="n">
        <f aca="false">(E65+E67)</f>
        <v>601250</v>
      </c>
      <c r="F70" s="34"/>
      <c r="G70" s="33" t="n">
        <f aca="false">(G65+G67)</f>
        <v>1791400</v>
      </c>
      <c r="H70" s="33" t="n">
        <f aca="false">G70-E70</f>
        <v>1190150</v>
      </c>
      <c r="I70" s="35" t="n">
        <f aca="false">IFERROR(SUMPRODUCT(G65:G67,I65:I67)/G70,0)</f>
        <v>0.0405456525999444</v>
      </c>
      <c r="J70" s="34"/>
      <c r="K70" s="35" t="n">
        <f aca="false">IFERROR(G70/G71,0)</f>
        <v>0.0275876487660187</v>
      </c>
    </row>
    <row r="71" customFormat="false" ht="21.75" hidden="false" customHeight="true" outlineLevel="0" collapsed="false">
      <c r="A71" s="36" t="s">
        <v>86</v>
      </c>
      <c r="B71" s="36"/>
      <c r="C71" s="36"/>
      <c r="D71" s="37"/>
      <c r="E71" s="38" t="n">
        <f aca="false">E68+E69+E70</f>
        <v>39171008</v>
      </c>
      <c r="F71" s="39"/>
      <c r="G71" s="38" t="n">
        <f aca="false">G68+G69+G70</f>
        <v>64934856</v>
      </c>
      <c r="H71" s="38" t="n">
        <f aca="false">G71-E71</f>
        <v>25763848</v>
      </c>
      <c r="I71" s="40" t="n">
        <f aca="false">IFERROR(SUMPRODUCT(G68:G70,I68:I70)/G71,0)</f>
        <v>0.19117778715573</v>
      </c>
      <c r="J71" s="39"/>
      <c r="K71" s="40" t="n">
        <v>1</v>
      </c>
    </row>
    <row r="74" customFormat="false" ht="16.15" hidden="false" customHeight="true" outlineLevel="0" collapsed="false">
      <c r="A74" s="4" t="s">
        <v>87</v>
      </c>
      <c r="B74" s="4"/>
      <c r="C74" s="4"/>
      <c r="D74" s="4"/>
      <c r="E74" s="4"/>
      <c r="F74" s="4"/>
    </row>
    <row r="75" customFormat="false" ht="28.35" hidden="false" customHeight="false" outlineLevel="0" collapsed="false">
      <c r="A75" s="3" t="s">
        <v>2</v>
      </c>
      <c r="B75" s="3" t="s">
        <v>88</v>
      </c>
      <c r="C75" s="3" t="s">
        <v>8</v>
      </c>
      <c r="D75" s="3" t="s">
        <v>9</v>
      </c>
      <c r="E75" s="3" t="s">
        <v>89</v>
      </c>
      <c r="F75" s="3" t="s">
        <v>12</v>
      </c>
    </row>
    <row r="76" customFormat="false" ht="15" hidden="false" customHeight="false" outlineLevel="0" collapsed="false">
      <c r="A76" s="7" t="s">
        <v>14</v>
      </c>
      <c r="B76" s="10" t="n">
        <f aca="false">E68</f>
        <v>12102740</v>
      </c>
      <c r="C76" s="10" t="n">
        <f aca="false">G68</f>
        <v>15158250</v>
      </c>
      <c r="D76" s="10" t="n">
        <f aca="false">C76-B76</f>
        <v>3055510</v>
      </c>
      <c r="E76" s="11" t="n">
        <f aca="false">I68</f>
        <v>0.119785364077704</v>
      </c>
      <c r="F76" s="11" t="n">
        <f aca="false">K68</f>
        <v>0.233437801109469</v>
      </c>
    </row>
    <row r="77" customFormat="false" ht="15" hidden="false" customHeight="false" outlineLevel="0" collapsed="false">
      <c r="A77" s="7" t="s">
        <v>31</v>
      </c>
      <c r="B77" s="10" t="n">
        <f aca="false">E69</f>
        <v>26467018</v>
      </c>
      <c r="C77" s="10" t="n">
        <f aca="false">G69</f>
        <v>47985206</v>
      </c>
      <c r="D77" s="10" t="n">
        <f aca="false">C77-B77</f>
        <v>21518188</v>
      </c>
      <c r="E77" s="11" t="n">
        <f aca="false">I69</f>
        <v>0.219353692099552</v>
      </c>
      <c r="F77" s="11" t="n">
        <f aca="false">K69</f>
        <v>0.738974550124513</v>
      </c>
    </row>
    <row r="78" customFormat="false" ht="15" hidden="false" customHeight="false" outlineLevel="0" collapsed="false">
      <c r="A78" s="7" t="s">
        <v>81</v>
      </c>
      <c r="B78" s="10" t="n">
        <f aca="false">E70</f>
        <v>601250</v>
      </c>
      <c r="C78" s="10" t="n">
        <f aca="false">G70</f>
        <v>1791400</v>
      </c>
      <c r="D78" s="10" t="n">
        <f aca="false">C78-B78</f>
        <v>1190150</v>
      </c>
      <c r="E78" s="11" t="n">
        <f aca="false">I70</f>
        <v>0.0405456525999444</v>
      </c>
      <c r="F78" s="11" t="n">
        <f aca="false">K70</f>
        <v>0.0275876487660187</v>
      </c>
    </row>
    <row r="79" customFormat="false" ht="15" hidden="false" customHeight="false" outlineLevel="0" collapsed="false">
      <c r="A79" s="13" t="s">
        <v>19</v>
      </c>
      <c r="B79" s="15" t="n">
        <f aca="false">SUM(B76:B78)</f>
        <v>39171008</v>
      </c>
      <c r="C79" s="15" t="n">
        <f aca="false">SUM(C76:C78)</f>
        <v>64934856</v>
      </c>
      <c r="D79" s="15" t="n">
        <f aca="false">C79-B79</f>
        <v>25763848</v>
      </c>
      <c r="E79" s="17" t="n">
        <f aca="false">IFERROR(SUMPRODUCT(C76:C78,E76:E78)/C79,0)</f>
        <v>0.19117778715573</v>
      </c>
      <c r="F79" s="17" t="n">
        <f aca="false">SUM(F76:F78)</f>
        <v>1</v>
      </c>
    </row>
    <row r="82" customFormat="false" ht="15" hidden="false" customHeight="false" outlineLevel="0" collapsed="false">
      <c r="A82" s="41" t="s">
        <v>90</v>
      </c>
    </row>
    <row r="83" customFormat="false" ht="15" hidden="false" customHeight="false" outlineLevel="0" collapsed="false">
      <c r="A83" s="42" t="s">
        <v>91</v>
      </c>
      <c r="B83" s="42"/>
      <c r="C83" s="42"/>
      <c r="D83" s="42"/>
      <c r="E83" s="42"/>
      <c r="F83" s="42"/>
      <c r="G83" s="42"/>
      <c r="H83" s="42"/>
    </row>
    <row r="84" customFormat="false" ht="15" hidden="false" customHeight="false" outlineLevel="0" collapsed="false">
      <c r="A84" s="42" t="s">
        <v>92</v>
      </c>
      <c r="B84" s="42"/>
      <c r="C84" s="42"/>
      <c r="D84" s="42"/>
      <c r="E84" s="42"/>
      <c r="F84" s="42"/>
      <c r="G84" s="42"/>
      <c r="H84" s="42"/>
    </row>
    <row r="85" customFormat="false" ht="15" hidden="false" customHeight="false" outlineLevel="0" collapsed="false">
      <c r="A85" s="42" t="s">
        <v>93</v>
      </c>
      <c r="B85" s="42"/>
      <c r="C85" s="42"/>
      <c r="D85" s="42"/>
      <c r="E85" s="42"/>
      <c r="F85" s="42"/>
      <c r="G85" s="42"/>
      <c r="H85" s="42"/>
    </row>
    <row r="86" customFormat="false" ht="15" hidden="false" customHeight="false" outlineLevel="0" collapsed="false">
      <c r="A86" s="42" t="s">
        <v>94</v>
      </c>
      <c r="B86" s="42"/>
      <c r="C86" s="42"/>
      <c r="D86" s="42"/>
      <c r="E86" s="42"/>
      <c r="F86" s="42"/>
      <c r="G86" s="42"/>
      <c r="H86" s="42"/>
    </row>
    <row r="87" customFormat="false" ht="15" hidden="false" customHeight="false" outlineLevel="0" collapsed="false">
      <c r="A87" s="42" t="s">
        <v>95</v>
      </c>
      <c r="B87" s="42"/>
      <c r="C87" s="42"/>
      <c r="D87" s="42"/>
      <c r="E87" s="42"/>
      <c r="F87" s="42"/>
      <c r="G87" s="42"/>
      <c r="H87" s="42"/>
    </row>
    <row r="88" customFormat="false" ht="15" hidden="false" customHeight="false" outlineLevel="0" collapsed="false">
      <c r="A88" s="42" t="s">
        <v>96</v>
      </c>
      <c r="B88" s="42"/>
      <c r="C88" s="42"/>
      <c r="D88" s="42"/>
      <c r="E88" s="42"/>
      <c r="F88" s="42"/>
      <c r="G88" s="42"/>
      <c r="H88" s="42"/>
    </row>
    <row r="89" customFormat="false" ht="15" hidden="false" customHeight="false" outlineLevel="0" collapsed="false">
      <c r="A89" s="42" t="s">
        <v>97</v>
      </c>
      <c r="B89" s="42"/>
      <c r="C89" s="42"/>
      <c r="D89" s="42"/>
      <c r="E89" s="42"/>
      <c r="F89" s="42"/>
      <c r="G89" s="42"/>
      <c r="H89" s="42"/>
    </row>
    <row r="90" customFormat="false" ht="15" hidden="false" customHeight="false" outlineLevel="0" collapsed="false">
      <c r="A90" s="42" t="s">
        <v>98</v>
      </c>
      <c r="B90" s="42"/>
      <c r="C90" s="42"/>
      <c r="D90" s="42"/>
      <c r="E90" s="42"/>
      <c r="F90" s="42"/>
      <c r="G90" s="42"/>
      <c r="H90" s="42"/>
    </row>
  </sheetData>
  <mergeCells count="29">
    <mergeCell ref="A1:K1"/>
    <mergeCell ref="A2:K2"/>
    <mergeCell ref="M4:O4"/>
    <mergeCell ref="A5:A15"/>
    <mergeCell ref="B5:B6"/>
    <mergeCell ref="M13:O13"/>
    <mergeCell ref="A16:A63"/>
    <mergeCell ref="B16:B18"/>
    <mergeCell ref="B26:B31"/>
    <mergeCell ref="B33:B35"/>
    <mergeCell ref="B39:B40"/>
    <mergeCell ref="B44:B45"/>
    <mergeCell ref="B51:B54"/>
    <mergeCell ref="B58:B59"/>
    <mergeCell ref="B61:B62"/>
    <mergeCell ref="A64:A67"/>
    <mergeCell ref="A68:C68"/>
    <mergeCell ref="A69:C69"/>
    <mergeCell ref="A70:C70"/>
    <mergeCell ref="A71:C71"/>
    <mergeCell ref="A74:F74"/>
    <mergeCell ref="A83:H83"/>
    <mergeCell ref="A84:H84"/>
    <mergeCell ref="A85:H85"/>
    <mergeCell ref="A86:H86"/>
    <mergeCell ref="A87:H87"/>
    <mergeCell ref="A88:H88"/>
    <mergeCell ref="A89:H89"/>
    <mergeCell ref="A90:H9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6"/>
  </cols>
  <sheetData>
    <row r="1" customFormat="false" ht="25.5" hidden="false" customHeight="true" outlineLevel="0" collapsed="false">
      <c r="A1" s="1" t="s">
        <v>99</v>
      </c>
      <c r="B1" s="1"/>
      <c r="C1" s="1"/>
    </row>
    <row r="2" customFormat="false" ht="18" hidden="false" customHeight="true" outlineLevel="0" collapsed="false">
      <c r="A2" s="2" t="s">
        <v>100</v>
      </c>
      <c r="B2" s="2"/>
      <c r="C2" s="2"/>
    </row>
    <row r="4" customFormat="false" ht="15" hidden="false" customHeight="false" outlineLevel="0" collapsed="false">
      <c r="A4" s="13" t="s">
        <v>101</v>
      </c>
      <c r="B4" s="43" t="n">
        <f aca="false">'Portfolio Tracker'!E71</f>
        <v>39171008</v>
      </c>
    </row>
    <row r="5" customFormat="false" ht="15" hidden="false" customHeight="false" outlineLevel="0" collapsed="false">
      <c r="A5" s="13" t="s">
        <v>102</v>
      </c>
      <c r="B5" s="43" t="n">
        <f aca="false">'Portfolio Tracker'!G71</f>
        <v>64934856</v>
      </c>
    </row>
    <row r="6" customFormat="false" ht="15" hidden="false" customHeight="false" outlineLevel="0" collapsed="false">
      <c r="A6" s="13" t="s">
        <v>103</v>
      </c>
      <c r="B6" s="43" t="n">
        <f aca="false">'Portfolio Tracker'!H71</f>
        <v>25763848</v>
      </c>
    </row>
    <row r="7" customFormat="false" ht="15" hidden="false" customHeight="false" outlineLevel="0" collapsed="false">
      <c r="A7" s="13" t="s">
        <v>104</v>
      </c>
      <c r="B7" s="44" t="n">
        <f aca="false">'Portfolio Tracker'!I71</f>
        <v>0.19117778715573</v>
      </c>
    </row>
    <row r="9" customFormat="false" ht="16.15" hidden="false" customHeight="true" outlineLevel="0" collapsed="false">
      <c r="A9" s="4" t="s">
        <v>105</v>
      </c>
      <c r="B9" s="4"/>
      <c r="C9" s="4"/>
    </row>
    <row r="10" customFormat="false" ht="15" hidden="false" customHeight="false" outlineLevel="0" collapsed="false">
      <c r="A10" s="3" t="s">
        <v>2</v>
      </c>
      <c r="B10" s="3" t="s">
        <v>8</v>
      </c>
      <c r="C10" s="3" t="s">
        <v>12</v>
      </c>
    </row>
    <row r="11" customFormat="false" ht="15" hidden="false" customHeight="false" outlineLevel="0" collapsed="false">
      <c r="A11" s="45" t="s">
        <v>14</v>
      </c>
      <c r="B11" s="46" t="n">
        <f aca="false">'Portfolio Tracker'!G68</f>
        <v>15158250</v>
      </c>
      <c r="C11" s="47" t="n">
        <f aca="false">'Portfolio Tracker'!K68</f>
        <v>0.233437801109469</v>
      </c>
    </row>
    <row r="12" customFormat="false" ht="15" hidden="false" customHeight="false" outlineLevel="0" collapsed="false">
      <c r="A12" s="48" t="s">
        <v>31</v>
      </c>
      <c r="B12" s="43" t="n">
        <f aca="false">'Portfolio Tracker'!G69</f>
        <v>47985206</v>
      </c>
      <c r="C12" s="44" t="n">
        <f aca="false">'Portfolio Tracker'!K69</f>
        <v>0.738974550124513</v>
      </c>
    </row>
    <row r="13" customFormat="false" ht="15" hidden="false" customHeight="false" outlineLevel="0" collapsed="false">
      <c r="A13" s="49" t="s">
        <v>81</v>
      </c>
      <c r="B13" s="50" t="n">
        <f aca="false">'Portfolio Tracker'!G70</f>
        <v>1791400</v>
      </c>
      <c r="C13" s="51" t="n">
        <f aca="false">'Portfolio Tracker'!K70</f>
        <v>0.0275876487660187</v>
      </c>
    </row>
    <row r="14" customFormat="false" ht="15" hidden="false" customHeight="false" outlineLevel="0" collapsed="false">
      <c r="A14" s="13" t="s">
        <v>19</v>
      </c>
      <c r="B14" s="15" t="n">
        <f aca="false">SUM(B11:B13)</f>
        <v>64934856</v>
      </c>
      <c r="C14" s="17" t="n">
        <f aca="false">SUM(C11:C13)</f>
        <v>1</v>
      </c>
    </row>
    <row r="16" customFormat="false" ht="16.15" hidden="false" customHeight="true" outlineLevel="0" collapsed="false">
      <c r="A16" s="4" t="s">
        <v>106</v>
      </c>
      <c r="B16" s="4"/>
      <c r="C16" s="4"/>
    </row>
    <row r="17" customFormat="false" ht="15" hidden="false" customHeight="false" outlineLevel="0" collapsed="false">
      <c r="A17" s="3" t="s">
        <v>3</v>
      </c>
      <c r="B17" s="3" t="s">
        <v>8</v>
      </c>
      <c r="C17" s="3" t="s">
        <v>18</v>
      </c>
    </row>
    <row r="18" customFormat="false" ht="15" hidden="false" customHeight="false" outlineLevel="0" collapsed="false">
      <c r="A18" s="7" t="s">
        <v>15</v>
      </c>
      <c r="B18" s="52" t="n">
        <f aca="false">'Portfolio Tracker'!G7</f>
        <v>13500000</v>
      </c>
      <c r="C18" s="53" t="n">
        <f aca="false">'Portfolio Tracker'!I7</f>
        <v>0.122364545744492</v>
      </c>
    </row>
    <row r="19" customFormat="false" ht="15" hidden="false" customHeight="false" outlineLevel="0" collapsed="false">
      <c r="A19" s="7" t="s">
        <v>20</v>
      </c>
      <c r="B19" s="52" t="n">
        <f aca="false">'Portfolio Tracker'!G9</f>
        <v>331380</v>
      </c>
      <c r="C19" s="53" t="n">
        <f aca="false">'Portfolio Tracker'!I9</f>
        <v>0.100695082784162</v>
      </c>
    </row>
    <row r="20" customFormat="false" ht="15" hidden="false" customHeight="false" outlineLevel="0" collapsed="false">
      <c r="A20" s="7" t="s">
        <v>22</v>
      </c>
      <c r="B20" s="52" t="n">
        <f aca="false">'Portfolio Tracker'!G11</f>
        <v>51870</v>
      </c>
      <c r="C20" s="53" t="n">
        <f aca="false">'Portfolio Tracker'!I11</f>
        <v>0.0677673395295864</v>
      </c>
    </row>
    <row r="21" customFormat="false" ht="15" hidden="false" customHeight="false" outlineLevel="0" collapsed="false">
      <c r="A21" s="7" t="s">
        <v>23</v>
      </c>
      <c r="B21" s="52" t="n">
        <f aca="false">'Portfolio Tracker'!G13</f>
        <v>680000</v>
      </c>
      <c r="C21" s="53" t="n">
        <f aca="false">'Portfolio Tracker'!I13</f>
        <v>0.086275686477076</v>
      </c>
    </row>
    <row r="22" customFormat="false" ht="15" hidden="false" customHeight="false" outlineLevel="0" collapsed="false">
      <c r="A22" s="7" t="s">
        <v>25</v>
      </c>
      <c r="B22" s="52" t="n">
        <f aca="false">'Portfolio Tracker'!G15</f>
        <v>595000</v>
      </c>
      <c r="C22" s="53" t="n">
        <f aca="false">'Portfolio Tracker'!I15</f>
        <v>-0.0229299689054144</v>
      </c>
    </row>
    <row r="23" customFormat="false" ht="15" hidden="false" customHeight="false" outlineLevel="0" collapsed="false">
      <c r="A23" s="7" t="s">
        <v>32</v>
      </c>
      <c r="B23" s="52" t="n">
        <f aca="false">'Portfolio Tracker'!G19</f>
        <v>1849375</v>
      </c>
      <c r="C23" s="53" t="n">
        <f aca="false">'Portfolio Tracker'!I19</f>
        <v>0.0821205439447573</v>
      </c>
    </row>
    <row r="24" customFormat="false" ht="15" hidden="false" customHeight="false" outlineLevel="0" collapsed="false">
      <c r="A24" s="7" t="s">
        <v>40</v>
      </c>
      <c r="B24" s="52" t="n">
        <f aca="false">'Portfolio Tracker'!G21</f>
        <v>25993500</v>
      </c>
      <c r="C24" s="53" t="n">
        <f aca="false">'Portfolio Tracker'!I21</f>
        <v>0.115518840453195</v>
      </c>
    </row>
    <row r="25" customFormat="false" ht="15" hidden="false" customHeight="false" outlineLevel="0" collapsed="false">
      <c r="A25" s="7" t="s">
        <v>36</v>
      </c>
      <c r="B25" s="52" t="n">
        <f aca="false">'Portfolio Tracker'!G23</f>
        <v>1500000</v>
      </c>
      <c r="C25" s="53" t="n">
        <f aca="false">'Portfolio Tracker'!I23</f>
        <v>0.0720568670036723</v>
      </c>
    </row>
    <row r="26" customFormat="false" ht="15" hidden="false" customHeight="false" outlineLevel="0" collapsed="false">
      <c r="A26" s="7" t="s">
        <v>38</v>
      </c>
      <c r="B26" s="52" t="n">
        <f aca="false">'Portfolio Tracker'!G25</f>
        <v>3900000</v>
      </c>
      <c r="C26" s="53" t="n">
        <f aca="false">'Portfolio Tracker'!I25</f>
        <v>0.0889373040070143</v>
      </c>
    </row>
    <row r="27" customFormat="false" ht="15" hidden="false" customHeight="false" outlineLevel="0" collapsed="false">
      <c r="A27" s="7" t="s">
        <v>39</v>
      </c>
      <c r="B27" s="52" t="n">
        <f aca="false">'Portfolio Tracker'!G32</f>
        <v>3870085</v>
      </c>
      <c r="C27" s="53" t="n">
        <f aca="false">'Portfolio Tracker'!I32</f>
        <v>0.186527586781232</v>
      </c>
    </row>
    <row r="28" customFormat="false" ht="15" hidden="false" customHeight="false" outlineLevel="0" collapsed="false">
      <c r="A28" s="7" t="s">
        <v>42</v>
      </c>
      <c r="B28" s="52" t="n">
        <f aca="false">'Portfolio Tracker'!G36</f>
        <v>1108000</v>
      </c>
      <c r="C28" s="53" t="n">
        <f aca="false">'Portfolio Tracker'!I36</f>
        <v>0.183008690059974</v>
      </c>
    </row>
    <row r="29" customFormat="false" ht="15" hidden="false" customHeight="false" outlineLevel="0" collapsed="false">
      <c r="A29" s="7" t="s">
        <v>55</v>
      </c>
      <c r="B29" s="52" t="n">
        <f aca="false">'Portfolio Tracker'!G38</f>
        <v>1176703</v>
      </c>
      <c r="C29" s="53" t="n">
        <f aca="false">'Portfolio Tracker'!I38</f>
        <v>0.09</v>
      </c>
    </row>
    <row r="30" customFormat="false" ht="15" hidden="false" customHeight="false" outlineLevel="0" collapsed="false">
      <c r="A30" s="7" t="s">
        <v>57</v>
      </c>
      <c r="B30" s="52" t="n">
        <f aca="false">'Portfolio Tracker'!G41</f>
        <v>385000</v>
      </c>
      <c r="C30" s="53" t="n">
        <f aca="false">'Portfolio Tracker'!I41</f>
        <v>0.104415584415584</v>
      </c>
    </row>
    <row r="31" customFormat="false" ht="15" hidden="false" customHeight="false" outlineLevel="0" collapsed="false">
      <c r="A31" s="7" t="s">
        <v>60</v>
      </c>
      <c r="B31" s="52" t="n">
        <f aca="false">'Portfolio Tracker'!G43</f>
        <v>5000</v>
      </c>
      <c r="C31" s="53" t="n">
        <f aca="false">'Portfolio Tracker'!I43</f>
        <v>0.0825</v>
      </c>
    </row>
    <row r="32" customFormat="false" ht="15" hidden="false" customHeight="false" outlineLevel="0" collapsed="false">
      <c r="A32" s="7" t="s">
        <v>62</v>
      </c>
      <c r="B32" s="52" t="n">
        <f aca="false">'Portfolio Tracker'!G46</f>
        <v>283700</v>
      </c>
      <c r="C32" s="53" t="n">
        <f aca="false">'Portfolio Tracker'!I46</f>
        <v>0.071427552563106</v>
      </c>
    </row>
    <row r="33" customFormat="false" ht="15" hidden="false" customHeight="false" outlineLevel="0" collapsed="false">
      <c r="A33" s="7" t="s">
        <v>65</v>
      </c>
      <c r="B33" s="52" t="n">
        <f aca="false">'Portfolio Tracker'!G48</f>
        <v>95625</v>
      </c>
      <c r="C33" s="53" t="n">
        <f aca="false">'Portfolio Tracker'!I48</f>
        <v>0.0290024276254557</v>
      </c>
    </row>
    <row r="34" customFormat="false" ht="15" hidden="false" customHeight="false" outlineLevel="0" collapsed="false">
      <c r="A34" s="7" t="s">
        <v>67</v>
      </c>
      <c r="B34" s="52" t="n">
        <f aca="false">'Portfolio Tracker'!G50</f>
        <v>167250</v>
      </c>
      <c r="C34" s="53" t="n">
        <f aca="false">'Portfolio Tracker'!I50</f>
        <v>-0.0577651293373395</v>
      </c>
    </row>
    <row r="35" customFormat="false" ht="15" hidden="false" customHeight="false" outlineLevel="0" collapsed="false">
      <c r="A35" s="7" t="s">
        <v>69</v>
      </c>
      <c r="B35" s="52" t="n">
        <f aca="false">'Portfolio Tracker'!G55</f>
        <v>6091000</v>
      </c>
      <c r="C35" s="53" t="n">
        <f aca="false">'Portfolio Tracker'!I55</f>
        <v>0.0827179445082909</v>
      </c>
    </row>
    <row r="36" customFormat="false" ht="15" hidden="false" customHeight="false" outlineLevel="0" collapsed="false">
      <c r="A36" s="7" t="s">
        <v>73</v>
      </c>
      <c r="B36" s="52" t="n">
        <f aca="false">'Portfolio Tracker'!G57</f>
        <v>850000</v>
      </c>
      <c r="C36" s="53" t="n">
        <f aca="false">'Portfolio Tracker'!I57</f>
        <v>0.11</v>
      </c>
    </row>
    <row r="37" customFormat="false" ht="15" hidden="false" customHeight="false" outlineLevel="0" collapsed="false">
      <c r="A37" s="7" t="s">
        <v>75</v>
      </c>
      <c r="B37" s="52" t="n">
        <f aca="false">'Portfolio Tracker'!G60</f>
        <v>421635</v>
      </c>
      <c r="C37" s="53" t="n">
        <f aca="false">'Portfolio Tracker'!I60</f>
        <v>0.085</v>
      </c>
    </row>
    <row r="38" customFormat="false" ht="15" hidden="false" customHeight="false" outlineLevel="0" collapsed="false">
      <c r="A38" s="7" t="s">
        <v>78</v>
      </c>
      <c r="B38" s="52" t="n">
        <f aca="false">'Portfolio Tracker'!G63</f>
        <v>288333</v>
      </c>
      <c r="C38" s="53" t="n">
        <f aca="false">'Portfolio Tracker'!I63</f>
        <v>0.04</v>
      </c>
    </row>
    <row r="39" customFormat="false" ht="15" hidden="false" customHeight="false" outlineLevel="0" collapsed="false">
      <c r="A39" s="7" t="s">
        <v>82</v>
      </c>
      <c r="B39" s="52" t="n">
        <f aca="false">'Portfolio Tracker'!G65</f>
        <v>1791400</v>
      </c>
      <c r="C39" s="53" t="n">
        <f aca="false">'Portfolio Tracker'!I65</f>
        <v>0.0405456525999444</v>
      </c>
    </row>
    <row r="40" customFormat="false" ht="15" hidden="false" customHeight="false" outlineLevel="0" collapsed="false">
      <c r="A40" s="7" t="s">
        <v>83</v>
      </c>
      <c r="B40" s="52" t="n">
        <f aca="false">'Portfolio Tracker'!G67</f>
        <v>0</v>
      </c>
      <c r="C40" s="53" t="n">
        <f aca="false">'Portfolio Tracker'!I67</f>
        <v>0</v>
      </c>
    </row>
  </sheetData>
  <mergeCells count="4">
    <mergeCell ref="A1:C1"/>
    <mergeCell ref="A2:C2"/>
    <mergeCell ref="A9:C9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2026-08-23T08:09:32Z</dcterms:created>
  <dc:creator>openpyxl</dc:creator>
  <dc:description/>
  <dc:language>en-US</dc:language>
  <cp:lastModifiedBy/>
  <dcterms:modified xsi:type="dcterms:W3CDTF">2026-08-23T08:09:33Z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